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251" windowWidth="9480" windowHeight="11640" tabRatio="815" firstSheet="11" activeTab="13"/>
  </bookViews>
  <sheets>
    <sheet name="4.1.1 ΚΤΙΡΙΑ" sheetId="1" r:id="rId1"/>
    <sheet name="4.1.2 ΕΞΟΠΛΙΣΜΟΣ" sheetId="2" r:id="rId2"/>
    <sheet name="4.2.1. ΠΡΟΤ.ΕΡΓ.ΥΠΟΔ.-ΠΕΡ.ΧΩΡ." sheetId="3" r:id="rId3"/>
    <sheet name="4.2.2. ΠΡΟΤ.ΚΤΙΡ.ΕΓΚΑΤ." sheetId="4" r:id="rId4"/>
    <sheet name="4.2.3. ΑΝΑΛ.ΠΡΟΫΠ. " sheetId="5" r:id="rId5"/>
    <sheet name="4.2.4 ΜΗΧ.-ΛΟΙΠ." sheetId="6" r:id="rId6"/>
    <sheet name="4.2.5 ΜΕΛΕΤΕΣ-4.2.6 ΠΡΟΒΟΛΗ" sheetId="7" r:id="rId7"/>
    <sheet name="4.3 ΣΥΝ.ΑΝ.ΚΟΣΤ.-ΧΡΟΝΟΔ. " sheetId="8" r:id="rId8"/>
    <sheet name="4.4 ΧΡΗΜΑΤ.ΣΧΗΜΑ" sheetId="9" r:id="rId9"/>
    <sheet name="5.1 ΠΩΛΗΣΕΙΣ ΚΑΤΑΛΥΜΑΤΑ" sheetId="10" r:id="rId10"/>
    <sheet name="5.2.1 ΠΩΛΗΣΕΙΣ" sheetId="11" r:id="rId11"/>
    <sheet name="5.2.2 ΕΣΟΔΑ" sheetId="12" r:id="rId12"/>
    <sheet name="5.3.1 ΚΟΣΤΟΣ ΠΡΟΣΩΠΙΚΟΥ" sheetId="13" r:id="rId13"/>
    <sheet name="5.3.2 ΚΟΣΤΟΣ Α-ΒΟΗΘ ΥΛΩΝ" sheetId="14" r:id="rId14"/>
    <sheet name="5.4 ΔΑΠΑΝΕΣ" sheetId="15" r:id="rId15"/>
    <sheet name="5.5 ΑΠΟΤ. ΧΡΗΣΗΣ"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ΠΑΓΙΟ">'[3]ΧΡΗΜ. ΙΣΟΛ.'!#REF!</definedName>
    <definedName name="Beg_Bal">'[2]ΔΑΝΕΙΟ'!$C$18:$C$377</definedName>
    <definedName name="dddd">#REF!</definedName>
    <definedName name="dflt1">'[5]Προσαρμογή διαχείρισης δανείου'!$G$21</definedName>
    <definedName name="display_area_4">#REF!</definedName>
    <definedName name="DSPIMO">'[6]β΄τροπος'!#REF!</definedName>
    <definedName name="End_Bal">'[1]Πίνακας διαχείρισης δανείου'!$I$18:$I$377</definedName>
    <definedName name="GROUP1A">#REF!</definedName>
    <definedName name="GROUP1B">#REF!</definedName>
    <definedName name="GROUP2A">#REF!</definedName>
    <definedName name="GROUP2B">#REF!</definedName>
    <definedName name="Header_Row">ROW('[1]Πίνακας διαχείρισης δανείου'!$17:$17)</definedName>
    <definedName name="Int">'[2]ΔΑΝΕΙΟ'!$H$18:$H$377</definedName>
    <definedName name="Interest_Rate">'[1]Πίνακας διαχείρισης δανείου'!$D$7</definedName>
    <definedName name="Last_Row" localSheetId="4">IF('4.2.3. ΑΝΑΛ.ΠΡΟΫΠ. '!Values_Entered,Header_Row+'4.2.3. ΑΝΑΛ.ΠΡΟΫΠ. '!Number_of_Payments,Header_Row)</definedName>
    <definedName name="Last_Row" localSheetId="7">IF('4.3 ΣΥΝ.ΑΝ.ΚΟΣΤ.-ΧΡΟΝΟΔ. '!Values_Entered,Header_Row+'4.3 ΣΥΝ.ΑΝ.ΚΟΣΤ.-ΧΡΟΝΟΔ. '!Number_of_Payments,Header_Row)</definedName>
    <definedName name="Last_Row">IF(Values_Entered,Header_Row+Number_of_Payments,Header_Row)</definedName>
    <definedName name="Loan_Amount">'[1]Πίνακας διαχείρισης δανείου'!$D$6</definedName>
    <definedName name="Loan_Start">'[1]Πίνακας διαχείρισης δανείου'!$D$10</definedName>
    <definedName name="Loan_Years">'[1]Πίνακας διαχείρισης δανείου'!$D$8</definedName>
    <definedName name="Num_Pmt_Per_Year">'[2]ΔΑΝΕΙΟ'!$D$9</definedName>
    <definedName name="Number_of_Payments" localSheetId="4">MATCH(0.01,End_Bal,-1)+1</definedName>
    <definedName name="Number_of_Payments" localSheetId="7">MATCH(0.01,End_Bal,-1)+1</definedName>
    <definedName name="Number_of_Payments">MATCH(0.01,End_Bal,-1)+1</definedName>
    <definedName name="NUMCHECK">AND(ISNUMBER('[6]β΄τροπος'!$F$16),ISNUMBER('[6]β΄τροπος'!$I$16),ISNUMBER('[6]β΄τροπος'!$I$17),ISNUMBER('[6]β΄τροπος'!$I$18))</definedName>
    <definedName name="NUMENTRIES">'[6]αποσβ_δανειου β΄'!#REF!</definedName>
    <definedName name="Pay_Num">'[2]ΔΑΝΕΙΟ'!$A$18:$A$377</definedName>
    <definedName name="_xlnm.Print_Titles" localSheetId="4">'4.2.3. ΑΝΑΛ.ΠΡΟΫΠ. '!$3:$3</definedName>
    <definedName name="_xlnm.Print_Titles" localSheetId="14">'5.4 ΔΑΠΑΝΕΣ'!$3:$4</definedName>
    <definedName name="rt">#REF!</definedName>
    <definedName name="Total_Pay">'[2]ΔΑΝΕΙΟ'!$F$18:$F$377</definedName>
    <definedName name="Values_Entered" localSheetId="4">IF(Loan_Amount*Interest_Rate*Loan_Years*Loan_Start&gt;0,1,0)</definedName>
    <definedName name="Values_Entered" localSheetId="7">IF(Loan_Amount*Interest_Rate*Loan_Years*Loan_Start&gt;0,1,0)</definedName>
    <definedName name="Values_Entered">IF(Loan_Amount*Interest_Rate*Loan_Years*Loan_Start&gt;0,1,0)</definedName>
    <definedName name="ΑΑΑ">#REF!</definedName>
    <definedName name="ΑΡΝ.Τ.Ρ.">'[3]ΧΡΗΜ. ΙΣΟΛ.'!#REF!</definedName>
    <definedName name="ΒΡΑΧ.ΥΠΟΧΡ.">'[3]ΧΡΗΜ. ΙΣΟΛ.'!#REF!</definedName>
    <definedName name="ΚΥΚΛΟΦΟΡΟΥΝ">'[3]ΧΡΗΜ. ΙΣΟΛ.'!#REF!</definedName>
    <definedName name="ΜΑΚΡΟΠΡΟΘ.ΥΠΟΧΡ.">'[3]ΧΡΗΜ. ΙΣΟΛ.'!#REF!</definedName>
    <definedName name="ΜΑΛΑΚΟΣ">#REF!</definedName>
    <definedName name="ΜΕΡΙΣΜΑ">'[3]ΧΡΗΜ. ΙΣΟΛ.'!#REF!</definedName>
  </definedNames>
  <calcPr fullCalcOnLoad="1"/>
</workbook>
</file>

<file path=xl/sharedStrings.xml><?xml version="1.0" encoding="utf-8"?>
<sst xmlns="http://schemas.openxmlformats.org/spreadsheetml/2006/main" count="913" uniqueCount="588">
  <si>
    <t xml:space="preserve">Ο χώρος υποδοχής θα χτιστεί με τούβλο  διαστάσεων 14x17  με ενδιάμεσα  σενάζ  ανά ένα μέτρο. Στο κτήριο αυτό θα γίνει εξωτερική μόνωση  με τελική επίστρωση χωριάτικου επιχρίσματος. 
Με πλακίδια πορσελάνης θα επιστρωθεί το εσωτερικό δάπεδο  καθώς επίσης και οι τουαλέτες των επισκεπτών και στους δύο ορόφους.
Τα εξωτερικά παράθυρα  θα είναι αλουμινίου ELVIAL 5600 MULTILOCK SYSTEM με θερμοδιακοπή 22χιλ. Προφίλ (ίσια γραμμή). Όλοι οι μηχανισμοί θα είναι GU Γερμανίας  με περιμετρικό κλείδωμα. 4 φωλιές ασφαλείας και στο 2ο φύλλο μοχλό. Τα κρύσταλλα θα είναι 5-16-4  sunenergy Ευρώπης. Τα κουτιά αλουμινίου θα είναι ίσια με μόνωση  18,2x18,2 και 14x18,2 . τα κανάλια με φτερό 11άρι ίσια.
Σειρά συρόμενων ELVIAL 6600 thermoblock 22χιλ. 
</t>
  </si>
  <si>
    <t xml:space="preserve">Ισοπέδωση και διαμόρφωση θα γίνουν σε  έκταση 800τμ για την προετοιμασία του εδάφους για την δημιουργία της περίφραξης καθώς και για τον καθαρισμό της φυτικής γης για να ξεκινήσει η εκσκαφή των θεμελίων για τα δύο κτίρια.
Οι γαιώδεις εκσκαφές υπολογίζονται περίπου στα 2550 κυβικά  ενώ διαπιστώθηκε και η ύπαρξη βραχώδους  υπεδάφους περίπου στα 500 κυβικά  στο σημείο της θεμελίωσης του ιπποστασίου.
Επιχώσεις θα πραγματοποιηθούν στο σημείο που θα μας υποδειχθεί για την κατασκευή του μεγάλου στίβου εκπαίδευσης υπολογίζονται περίπου στα 600κυβικά λόγω της κλίσης του εδάφους.
Η θεμελίωση και των δύο κτιρίων θα γίνει από οπλισμένο σκυρόδεμα με πλάκα διαστάσεων 49,4Χ12Χ0,10 για το ιπποστάσιο (περιλαμβάνει θεμελίωση με πέδιλα και συνδετήρια δοκάρια , καθώς και επίστρωση βιομηχανικού δαπέδου χωρίς την τελική λείανση) και 12Χ8Χ0,10 για το κέντρο εξυπηρέτησης (θεμελίωση με πέδιλα και συνδετήρια δοκάρια. Η συνολική ποσότητα υπολογίζεται στα 220 κυβικά. Όλα τα παραπάνω θα κατασκευαστούν σύμφωνα με την αρχιτεκτονική μελέτη και τις οδηγίες του  επιβλέποντα μηχανικού.                                                                 Ακόμα στα έργα υποδομής συμπεριλαμβάνεται η εγκατάσταση του δικτύου ηλεκτροδότητησης και η ανόρυξη                                                   της γεώτρησης.
</t>
  </si>
  <si>
    <t>Αναψυκτήριο</t>
  </si>
  <si>
    <t xml:space="preserve">Υπηρεσίες ιππικής περιήγησης </t>
  </si>
  <si>
    <t>δ. Υπηρεσίες περιήγησης ιππασίας</t>
  </si>
  <si>
    <t>ε. Αναψυκτήριο</t>
  </si>
  <si>
    <t>Ο αριθμός των επισκεπτών ημερησίως εκτιμάται στους 20 με ελάχιστη κατανάλωση 5 ευρώ ανά άτομο για το αναψυκτήριο και 10 για τις περιηγητικές δραστηριότητες</t>
  </si>
  <si>
    <t>1. Από πωλήσεις υπηρεσιών</t>
  </si>
  <si>
    <t>Η μέγιστη χωρητικότητα του στάβλου είναι 20 άλογα - Ο υπολογισμός γίνεται με μέσο όρο 8/έτος</t>
  </si>
  <si>
    <t>Υπεύθυνη αναψυκτηρίου</t>
  </si>
  <si>
    <t>Υ.06</t>
  </si>
  <si>
    <t>Υ.07</t>
  </si>
  <si>
    <r>
      <t>μ</t>
    </r>
    <r>
      <rPr>
        <sz val="10"/>
        <rFont val="Arial"/>
        <family val="0"/>
      </rPr>
      <t>²</t>
    </r>
  </si>
  <si>
    <t>Εξόρυξη γεώτρησης</t>
  </si>
  <si>
    <t>Υποβρύχιο γεώτρησης</t>
  </si>
  <si>
    <t>Δίκτυο αποχέτευσης</t>
  </si>
  <si>
    <t>Βόθροι (απορροφητικός - σηπτικός</t>
  </si>
  <si>
    <t>Κοπροσωρός</t>
  </si>
  <si>
    <t>Υ.08</t>
  </si>
  <si>
    <t>Υ.09</t>
  </si>
  <si>
    <t>Υ.10</t>
  </si>
  <si>
    <t>Υ.11</t>
  </si>
  <si>
    <t>Σωλήνωση γεώτρησης</t>
  </si>
  <si>
    <t>Φυτεύσεις</t>
  </si>
  <si>
    <t>κ' αποκ</t>
  </si>
  <si>
    <t>ΚΟΣΤΟΣ</t>
  </si>
  <si>
    <t>ΦΠΑ</t>
  </si>
  <si>
    <t>ΣΥΝΟΛΟ</t>
  </si>
  <si>
    <t>Α/Α</t>
  </si>
  <si>
    <t>ΚΑΤΗΓΟΡΙΑ ΔΑΠΑΝΗΣ</t>
  </si>
  <si>
    <t>ΕΙΔΟΣ ΕΡΓΑΣΙΑΣ</t>
  </si>
  <si>
    <t>ΠΟΣΟΤΗΤΑ</t>
  </si>
  <si>
    <t>ΣΥΝΟΛΙΚΟ ΚΟΣΤΟΣ</t>
  </si>
  <si>
    <t>Γενικές εκσκαφές γαιώδεις</t>
  </si>
  <si>
    <t>ΧΩΜΑΤΟΥΡΓΙΚΑ</t>
  </si>
  <si>
    <t>Γενικές εκσκαφές βραχώδεις</t>
  </si>
  <si>
    <t>ΣΚΥΡΟΔΕΜΑΤΑ</t>
  </si>
  <si>
    <t>Σενάζ μπατικά</t>
  </si>
  <si>
    <t>Πλινθοδομές δρομικές</t>
  </si>
  <si>
    <t>Πλινθοδομές μπατικές</t>
  </si>
  <si>
    <t>Τσιμεντολιθοδομές</t>
  </si>
  <si>
    <t>Τοίχοι γυψοσανίδων απλοί</t>
  </si>
  <si>
    <t>ΕΠΙΚΑΛΥΨΕΙΣ</t>
  </si>
  <si>
    <t>Σιδερένια παράθυρα</t>
  </si>
  <si>
    <t>ΣΤΗΘΑΙΑ</t>
  </si>
  <si>
    <t>ΕΠΕΝΔΥΣΕΙΣ ΤΟΙΧΩΝ</t>
  </si>
  <si>
    <t>ΨΕΥΔΟΡΟΦΕΣ</t>
  </si>
  <si>
    <t>ΧΡΩΜΑΤΙΣΜΟΙ</t>
  </si>
  <si>
    <t>Πλαστικά επί τοίχου</t>
  </si>
  <si>
    <t>Πλαστικά σπατουλαριστά</t>
  </si>
  <si>
    <t>Τσιμεντοχρώματα</t>
  </si>
  <si>
    <t>ΕΙΔΗ ΥΓΙΕΙΝΗΣ</t>
  </si>
  <si>
    <t>Ηλιακός συλλέκτης</t>
  </si>
  <si>
    <t xml:space="preserve">ΓΕΝΙΚΟ ΣΥΝΟΛΟ </t>
  </si>
  <si>
    <t>2</t>
  </si>
  <si>
    <t>3</t>
  </si>
  <si>
    <t xml:space="preserve">Τεχνική υποστήριξη και επίβλεψη - επιμετρήσεις </t>
  </si>
  <si>
    <t xml:space="preserve">2ο </t>
  </si>
  <si>
    <t xml:space="preserve">3ο </t>
  </si>
  <si>
    <t xml:space="preserve">4ο </t>
  </si>
  <si>
    <t xml:space="preserve">5ο </t>
  </si>
  <si>
    <t>ΑΠΟΤΕΛΕΣΜΑΤΑ ΠΡΟ ΦΟΡΩΝ</t>
  </si>
  <si>
    <t>1</t>
  </si>
  <si>
    <t>4</t>
  </si>
  <si>
    <t>ΕΙΔΟΣ ΕΞΟΠΛΙΣΜΟΥ</t>
  </si>
  <si>
    <t>ΤΙΜΗ ΜΟΝΑΔΑΣ</t>
  </si>
  <si>
    <t>01.01</t>
  </si>
  <si>
    <t>01.02</t>
  </si>
  <si>
    <t>01.03</t>
  </si>
  <si>
    <t>01.04</t>
  </si>
  <si>
    <t>01.05</t>
  </si>
  <si>
    <t>02.01</t>
  </si>
  <si>
    <t>τεμ</t>
  </si>
  <si>
    <t>03.01</t>
  </si>
  <si>
    <t>03.02</t>
  </si>
  <si>
    <t>03.03</t>
  </si>
  <si>
    <t>03.04</t>
  </si>
  <si>
    <t>03.05</t>
  </si>
  <si>
    <t>Σενάζ δρομικά</t>
  </si>
  <si>
    <t>μ.μ.</t>
  </si>
  <si>
    <t>ΤΟΙΧΟΠΟΙΪΕΣ</t>
  </si>
  <si>
    <t>04.01</t>
  </si>
  <si>
    <t>04.02</t>
  </si>
  <si>
    <t>04.03</t>
  </si>
  <si>
    <t>04.04</t>
  </si>
  <si>
    <t>04.05</t>
  </si>
  <si>
    <t>04.06</t>
  </si>
  <si>
    <t>04.07</t>
  </si>
  <si>
    <t>04.08</t>
  </si>
  <si>
    <t>Τοίχοι γυψοσανίδων με 2 γύψους ανά πλευρά</t>
  </si>
  <si>
    <t>05.01</t>
  </si>
  <si>
    <t>05.02</t>
  </si>
  <si>
    <t>05.03</t>
  </si>
  <si>
    <t>05.04</t>
  </si>
  <si>
    <t>05.05</t>
  </si>
  <si>
    <t>06.01</t>
  </si>
  <si>
    <t>06.02</t>
  </si>
  <si>
    <t>06.03</t>
  </si>
  <si>
    <t>06.04</t>
  </si>
  <si>
    <t>06.05</t>
  </si>
  <si>
    <t>06.06</t>
  </si>
  <si>
    <t>μ.μ</t>
  </si>
  <si>
    <t>07.01</t>
  </si>
  <si>
    <t>07.02</t>
  </si>
  <si>
    <t>07.03</t>
  </si>
  <si>
    <t>07.04</t>
  </si>
  <si>
    <t>07.05</t>
  </si>
  <si>
    <t>08.01</t>
  </si>
  <si>
    <t>08.02</t>
  </si>
  <si>
    <t>08.03</t>
  </si>
  <si>
    <t>08.04</t>
  </si>
  <si>
    <t>08.05</t>
  </si>
  <si>
    <t>08.06</t>
  </si>
  <si>
    <t>08.07</t>
  </si>
  <si>
    <t>08.08</t>
  </si>
  <si>
    <t>08.09</t>
  </si>
  <si>
    <t>ΜΟΝΩΣΕΙΣ ΣΤΕΓΑΝΩΣΕΙΣ</t>
  </si>
  <si>
    <t>10.01</t>
  </si>
  <si>
    <t>10.02</t>
  </si>
  <si>
    <t>11.01</t>
  </si>
  <si>
    <t>11.02</t>
  </si>
  <si>
    <t>12.01</t>
  </si>
  <si>
    <t>12.02</t>
  </si>
  <si>
    <t>Επένδυση οροφής με λεπτοσανίδες πλήρης</t>
  </si>
  <si>
    <t>15.01</t>
  </si>
  <si>
    <t>15.02</t>
  </si>
  <si>
    <t>16.01</t>
  </si>
  <si>
    <t>16.02</t>
  </si>
  <si>
    <t>16.03</t>
  </si>
  <si>
    <t>16.04</t>
  </si>
  <si>
    <t>16.05</t>
  </si>
  <si>
    <t>17.01</t>
  </si>
  <si>
    <t>17.02</t>
  </si>
  <si>
    <t>17.03</t>
  </si>
  <si>
    <t>ΔΙΑΦΟΡΕΣ ΟΙΚΟΔ/ΚΕΣ ΕΡΓΑΣΙΕΣ</t>
  </si>
  <si>
    <t>18.01</t>
  </si>
  <si>
    <t>Τζάκι απλό</t>
  </si>
  <si>
    <t>18.02</t>
  </si>
  <si>
    <t>Τζάκι με καπνοδόχο (κτιστό)</t>
  </si>
  <si>
    <t>19.01</t>
  </si>
  <si>
    <t>19.02</t>
  </si>
  <si>
    <t>20.01</t>
  </si>
  <si>
    <t>21.01</t>
  </si>
  <si>
    <t>21.02</t>
  </si>
  <si>
    <t>23.01</t>
  </si>
  <si>
    <t>23.02</t>
  </si>
  <si>
    <t>24.01</t>
  </si>
  <si>
    <t>Μεταλλικός σκελετός</t>
  </si>
  <si>
    <t>ΛΟΙΠΟΣ ΕΞΟΠΛΙΣΜΟΣ</t>
  </si>
  <si>
    <t>ΣΥΝΟΛΙΚΟΣ ΠΡΟΫΠΟΛΟΓΙΣΜΟΣ</t>
  </si>
  <si>
    <t xml:space="preserve">1ο </t>
  </si>
  <si>
    <t>Μείον :</t>
  </si>
  <si>
    <t>ΜΟΝΑΔΑ ΜΕΤΡΗΣΗΣ</t>
  </si>
  <si>
    <t>ΑΠΟΤΕΛΕΣΜΑΤΑ ΠΡΟ ΑΠΟΣΒΕΣΕΩΝ &amp; ΦΟΡΩΝ</t>
  </si>
  <si>
    <t>ΓΕΝΙΚΟ ΣΥΝΟΛΟ</t>
  </si>
  <si>
    <t>4.1.1. ΚΤΙΡΙΑ</t>
  </si>
  <si>
    <t>Να περιγραφούν συνοπτικά για τα επιμέρους κτίρια, οι επιφάνεις, οι χρήσεις κ.λ.π.</t>
  </si>
  <si>
    <t>4.1.2. ΕΞΟΠΛΙΣΜΟΣ</t>
  </si>
  <si>
    <t>ΕΤΟΣ ΚΤΗΣΗΣ</t>
  </si>
  <si>
    <t>4.2.1 ΠΡΟΤΕΙΝΟΜΕΝΑ ΕΡΓΑΣ ΥΠΟΔΟΜΗΣ ΚΑΙ ΠΕΡΙΒΑΛΛΟΝΤΟΣ ΧΩΡΟΥ</t>
  </si>
  <si>
    <t>ΕΜΒΑΔΟΝ ΓΗΠΕΔΟΥ</t>
  </si>
  <si>
    <t>ΕΜΒΑΔΟΝ ΚΑΛΥΨΗΣ</t>
  </si>
  <si>
    <t>Περιγράφονται κατά το δυνατόν αναλυτικότερα τα προτεινόμενα έργα υποδομής και περιβάλλοντος χώρου</t>
  </si>
  <si>
    <t>4.2.2. ΠΡΟΤΕΙΝΟΜΕΝΕΣ ΚΤΙΡΙΑΚΕΣ ΕΓΚΑΤΑΣΤΑΣΕΙΣ</t>
  </si>
  <si>
    <t>4.2.4. ΜΗΧΑΝΟΛΟΓΙΚΟΣ ΚΑΙ ΛΟΙΠΟΣ ΕΞΟΠΛΙΣΜΟΣ</t>
  </si>
  <si>
    <t>ΜΗΧΑΝΟΛΟΓΙΚΟΣ ΕΞΟΠΛΙΣΜΟΣ</t>
  </si>
  <si>
    <t>ΠΕΡΙΓΡΑΦΗ ΕΞΟΠΛΙΣΜΟΥ (Είδος, τύπος, τεχνικά χαρακτηριστικά)</t>
  </si>
  <si>
    <t>ΕΞΟΠΛΙΣΜΟΣ ΑΠΕ</t>
  </si>
  <si>
    <t>ΣΥΝΟΛΟ ΜΗΧΑΝΟΛΟΓΙΚΟΥ ΕΞΟΠΛΙΣΜΟΥ</t>
  </si>
  <si>
    <t>ΣΥΝΟΛΟ ΛΟΙΠΟΥ ΕΞΟΠΛΙΣΜΟΥ</t>
  </si>
  <si>
    <t>ΣΥΝΟΛΟ ΕΞΟΠΛΙΣΜΟΥ ΑΠΕ</t>
  </si>
  <si>
    <t>4.2.5 ΜΕΛΕΤΕΣ - ΥΠΗΡΕΣΙΕΣ ΥΠΟΣΤΗΡΙΞΗΣ</t>
  </si>
  <si>
    <t>ΜΕΛΕΤΕΣ</t>
  </si>
  <si>
    <t xml:space="preserve">Μελέτη για έκδοση οικοδομικής άδειας </t>
  </si>
  <si>
    <t>Δαπάνες μελέτης εφαρμογής και πιστοποίησης συστημάτων και σημάτων ποιότητας</t>
  </si>
  <si>
    <t>Άλλη</t>
  </si>
  <si>
    <t>4.3. ΣΥΝΟΠΤΙΚΗ ΑΝΑΛΥΣΗ ΚΟΣΤΟΥΣ ΤΗΣ ΠΡΟΤΑΣΗΣ - ΧΡΟΝΟΔΙΑΓΡΑΜΜΑ</t>
  </si>
  <si>
    <t>ΜΗΧΑΝΟΛΟΓΙΚΟΣ ΚΑΙ ΛΟΙΠΟΣ ΕΞΟΠΛΙΣΜΟΣ</t>
  </si>
  <si>
    <t>ΜΕΛΕΤΕΣ - ΥΠΗΡΕΣΙΕΣ ΥΠΟΣΤΗΡΙΞΗΣ</t>
  </si>
  <si>
    <t>ΠΟΣΟΣΤΟ (%)</t>
  </si>
  <si>
    <t>ΠΟΣΑ (€)</t>
  </si>
  <si>
    <t>καταθέσεις</t>
  </si>
  <si>
    <t>προσύμφωνα πώλησης ακινήτων</t>
  </si>
  <si>
    <t>Άλλο</t>
  </si>
  <si>
    <t>ΚΑΤΗΓΟΡΙΑ ΠΡΟΪΟΝΤΩΝ - ΥΠΗΡΕΣΙΩΝ</t>
  </si>
  <si>
    <t>ΕΤΟΣ-3</t>
  </si>
  <si>
    <t>ΕΤΟΣ-2</t>
  </si>
  <si>
    <t>ΕΤΟΣ-1</t>
  </si>
  <si>
    <t>ΥΦΙΣΤΑΜΕΝΗ ΔΡΑΣΤΗΡΙΟΤΗΤΑ</t>
  </si>
  <si>
    <t>ΕΤΟΣ-4</t>
  </si>
  <si>
    <t>ΕΤΟΣ-5</t>
  </si>
  <si>
    <t>ΠΡΟΒΛΕΠΟΜΕΝΗ ΔΡΑΣΤΗΡΙΟΤΗΤΑ</t>
  </si>
  <si>
    <t>ΠΕΡΙΟΔΟΣ ΛΕΙΤΟΥΡΓΙΑΣ ΣΕ ΕΤΗ</t>
  </si>
  <si>
    <t>ΕΣΟΔΑ</t>
  </si>
  <si>
    <t>ΚΑΤΗΓΟΡΙΑ ΕΣΟΔΩΝ</t>
  </si>
  <si>
    <t>ΣΥΝΟΛΟ ΕΣΟΔΩΝ</t>
  </si>
  <si>
    <t>ΠΕΡΙΓΡΑΦΗ ΘΕΣΗΣ</t>
  </si>
  <si>
    <t>ανθρωπομήνες</t>
  </si>
  <si>
    <t>κόστος / ανθρωπομήνα</t>
  </si>
  <si>
    <t>ετήσιο κόστος</t>
  </si>
  <si>
    <t>ΕΙΔΟΣ Α' - ΒΟΗΘΗΤΙΚΩΝ ΥΛΩΝ</t>
  </si>
  <si>
    <t xml:space="preserve">ΣΥΝΟΛΟ </t>
  </si>
  <si>
    <t>ΥΦΙΣΤΑΜΕΝΗ ΚΑΤΑΣΤΑΣΗ</t>
  </si>
  <si>
    <t>ΠΡΟΒΛΕΠΟΜΕΝΕΣ ΔΑΠΑΝΕΣ ΕΠΙΧΕΙΡΗΣΗΣ</t>
  </si>
  <si>
    <t>1ο έτος</t>
  </si>
  <si>
    <t>2ο έτος</t>
  </si>
  <si>
    <t>3ο έτος</t>
  </si>
  <si>
    <t>4ο έτος</t>
  </si>
  <si>
    <t>5ο έτος</t>
  </si>
  <si>
    <t>2. Δαπάνες πρώτων υλών και προσφερόμενων υπηρεσιών</t>
  </si>
  <si>
    <t>3. Γενικά έξοδα</t>
  </si>
  <si>
    <t>Φόροι - τέλη</t>
  </si>
  <si>
    <t>Ενοίκια</t>
  </si>
  <si>
    <t>ΣΥΝΟΛΟ ΔΑΠΑΝΩΝ ΕΠΙΧΕΙΡΗΣΗΣ</t>
  </si>
  <si>
    <t>ΑΠΟΤΕΛΕΣΜΑΤΑ ΠΡΟ ΤΟΚΩΝ, ΑΠΟΣΒΕΣΕΩΝ &amp; ΦΟΡΩΝ</t>
  </si>
  <si>
    <t>ΚΑΘΑΡΟ ΑΠΟΤΕΛΕΣΜΑ</t>
  </si>
  <si>
    <t>4.1. ΥΦΙΣΤΑΜΕΝΗ ΚΑΤΑΣΤΑΣΗ</t>
  </si>
  <si>
    <t>4.2.6 ΠΡΟΒΟΛΗ - ΠΡΟΩΘΗΣΗ</t>
  </si>
  <si>
    <t>Διαφημιστικά φυλλάδια</t>
  </si>
  <si>
    <t>Λογότυπο</t>
  </si>
  <si>
    <t>Προβολή σε μέσα μαζικής ενημέρωσης</t>
  </si>
  <si>
    <t>Ηλεκτρονική προβολή (αξιοποίηση διαδικτύου)</t>
  </si>
  <si>
    <t>ΠΛΗΡΟΤΗΤΑ (%)</t>
  </si>
  <si>
    <t>Έτος -3</t>
  </si>
  <si>
    <t>Έτος -2</t>
  </si>
  <si>
    <t>Έτος -1</t>
  </si>
  <si>
    <t>1ο    έτος</t>
  </si>
  <si>
    <t>ΠΛΗΡ. %</t>
  </si>
  <si>
    <t>1. ΑΠΟ ΔΙΑΜΟΝΗ</t>
  </si>
  <si>
    <t>Υψηλή περίοδος (από …….….έως…….)</t>
  </si>
  <si>
    <t>Αρ. κλιν x ημέρ περιόδ x μέση τιμή ανά κλίνη .</t>
  </si>
  <si>
    <t>Κλίνες…...  x ......…. ..Ημ. x ................…Euro.</t>
  </si>
  <si>
    <t>Μέση περίοδος (από …….….έως…….)</t>
  </si>
  <si>
    <t>Χαμηλή περίοδος (από …….….έως…….)</t>
  </si>
  <si>
    <t>2. ΑΠΟ ΕΣΤΙΑΤΟΡΙΟ (Πρωϊνό - γεύματα)</t>
  </si>
  <si>
    <t>Διανυκτερεύσεις x εκτιμούμενο έσοδο ανά διανυκτέρευση</t>
  </si>
  <si>
    <t xml:space="preserve">Διανυκτερεύσεις………..  x .......…...Euro </t>
  </si>
  <si>
    <t>3. ΑΠΟ ΚΥΛΙΚΕΙΟ - BAR</t>
  </si>
  <si>
    <t>4. ΑΠΟ ΛΟΙΠΕΣ ΠΗΓΕΣ</t>
  </si>
  <si>
    <t>4.2 ΠΡΟΤΑΣΗ</t>
  </si>
  <si>
    <t xml:space="preserve">Μελέτες Περιβαλλοντικών Επιπτώσεων </t>
  </si>
  <si>
    <t>ΔΗΜΟΣΙΑ ΔΑΠΑΝΗ</t>
  </si>
  <si>
    <t>ΙΔΙΩΤΙΚΗ ΣΥΜΜΕΤΟΧΗ</t>
  </si>
  <si>
    <t>ΑΝΑΛΥΣΗ ΙΔΙΩΤΙΚΗΣ ΣΥΜΜΕΤΟΧΗΣ</t>
  </si>
  <si>
    <t>μετοχές, ομόλογα, λοιποί άυλοι τίτλοι</t>
  </si>
  <si>
    <t>για εταιρείες : κερδοφορία ικανή να καλύψει την ίδια συμμετοχή ή δυνατότητα αύξησης μετοχικού κεφαλαίου, η οποία θα πρέπει να έχει ολοκληρωθεί πριν το πρώτο αίτημα πληρωμής του έργου</t>
  </si>
  <si>
    <t>ΣΥΝΟΛΟ ΙΔΙΩΤΙΚΗΣ ΣΥΜΜΕΤΟΧΗΣ</t>
  </si>
  <si>
    <t>1. Δαπάνες προσωπικού (αμοιβές και επιβαρύνσεις) (πίνακας 5.3.1)</t>
  </si>
  <si>
    <t>…………………</t>
  </si>
  <si>
    <t>Πρώτων και βοηθητικών υλών (πίνακας 5.3.2)</t>
  </si>
  <si>
    <t>ΕΣΟΔΑ (Από πίνακα 5.1 ή 5.2.2)</t>
  </si>
  <si>
    <t>ΕΞΟΔΑ (Από πίνακα 5.4)</t>
  </si>
  <si>
    <t>4. Δαπάνες διαφήμισης - προώθησης και προβολής</t>
  </si>
  <si>
    <t xml:space="preserve"> ΕΤΗ ΠΡΙΝ ΤΗΝ ΕΠΕΝΔΥΣΗ</t>
  </si>
  <si>
    <t>ΕΤΗ ΜΕΤΑ ΤΗΝ ΕΠΕΝΔΥΣΗ</t>
  </si>
  <si>
    <t>ΣΥΝΟΛΟ ΚΟΣΤΟΥΣ</t>
  </si>
  <si>
    <t>Ειδικότερες διευκρινήσεις - σημειώσεις:</t>
  </si>
  <si>
    <t>Υλικά καθαριότητας, ιματισμού</t>
  </si>
  <si>
    <t>ΣΥΝΟΛΟ ΕΝΔΙΑΜΕΣΗΣ ΚΑΤΑΝΑΛΩΣΗΣ*</t>
  </si>
  <si>
    <t>ΧΡΗΜΑΤΟΔΟΤΙΚΟ ΣΧΗΜΑ</t>
  </si>
  <si>
    <t>Επιχώσεις με προιόντα εκσκαφής</t>
  </si>
  <si>
    <t>Ειδικές επιχώσεις</t>
  </si>
  <si>
    <t>Τοίχοι γυψοσανίδων από 2 πλευρές</t>
  </si>
  <si>
    <t>07.06</t>
  </si>
  <si>
    <t>07.07</t>
  </si>
  <si>
    <t>07.08</t>
  </si>
  <si>
    <t>07.09</t>
  </si>
  <si>
    <t>07.10</t>
  </si>
  <si>
    <t>ΜΑΡΜΑΡΙΚΑ</t>
  </si>
  <si>
    <t>μ</t>
  </si>
  <si>
    <t>Κτίριο επιφάνειας…………m² που χρησιμοποιείται για :</t>
  </si>
  <si>
    <t>Κτίριο επιφάνειας………… m² που χρησιμοποιείται για :</t>
  </si>
  <si>
    <t>Μ.Μ. (π.χ. τεμ. m², m³, κ.λ.π.)</t>
  </si>
  <si>
    <t>Κτίριο επιφάνειας………… m²  που θα χρησιμοποιείται για :</t>
  </si>
  <si>
    <t>ΟΜΑΔΑ ΕΡΓΑΣΙΩΝ</t>
  </si>
  <si>
    <t>Μ.Μ.</t>
  </si>
  <si>
    <t>ΟΜΑΔΑ Α</t>
  </si>
  <si>
    <t>ΕΡΓΑ ΥΠΟΔΟΜΗΣ</t>
  </si>
  <si>
    <t>Υ.01</t>
  </si>
  <si>
    <t>Υ.02</t>
  </si>
  <si>
    <t>Υ.03</t>
  </si>
  <si>
    <t>Υ.04</t>
  </si>
  <si>
    <t>Υ.05</t>
  </si>
  <si>
    <t>ΣΥΝΟΛΟ ΟΜΑΔΑΣ Α</t>
  </si>
  <si>
    <t>ΟΜΑΔΑ Β</t>
  </si>
  <si>
    <t>ΠΕΡΙΒΑΛΛΩΝ ΧΩΡΟΣ</t>
  </si>
  <si>
    <t>ΠΧ.01</t>
  </si>
  <si>
    <t>ΠΧ.02</t>
  </si>
  <si>
    <t>ΠΧ.03</t>
  </si>
  <si>
    <t>ΠΧ.04</t>
  </si>
  <si>
    <t>ΠΧ.05</t>
  </si>
  <si>
    <t>Χώρος πρασίνου</t>
  </si>
  <si>
    <t>ΣΥΝΟΛΟ ΟΜΑΔΑΣ Β</t>
  </si>
  <si>
    <t>ΟΜΑΔΑ Γ</t>
  </si>
  <si>
    <t>Γενικές εκσκαφές ημιβραχώδης</t>
  </si>
  <si>
    <t>ΚΑΘΑΙΡΕΣΕΙΣ</t>
  </si>
  <si>
    <t>02.02</t>
  </si>
  <si>
    <t>02.03</t>
  </si>
  <si>
    <t>02.04</t>
  </si>
  <si>
    <t>02.05</t>
  </si>
  <si>
    <t>02.06</t>
  </si>
  <si>
    <t>02.07</t>
  </si>
  <si>
    <t>02.08</t>
  </si>
  <si>
    <t>02.09</t>
  </si>
  <si>
    <t>02.10</t>
  </si>
  <si>
    <t>Καθαίρεση δαπέδων εκ πλακών παντώς τύπου</t>
  </si>
  <si>
    <t xml:space="preserve">Καθαίρεση επικεράμωσης </t>
  </si>
  <si>
    <t>03.01.1</t>
  </si>
  <si>
    <t>Άοπλο σκυρόδεμα δαπέδων</t>
  </si>
  <si>
    <t>Εξισωτικές στρώσεις</t>
  </si>
  <si>
    <t>03.06</t>
  </si>
  <si>
    <t>03.07</t>
  </si>
  <si>
    <t>03.08</t>
  </si>
  <si>
    <t>ΣΥΝΟΛΟ ΟΜΑΔΑΣ Γ</t>
  </si>
  <si>
    <t>ΟΜΑΔΑ Δ</t>
  </si>
  <si>
    <t>Λιθοδομές με κοινούς λίθους</t>
  </si>
  <si>
    <t>Λιθοδομές με λαξευτούς  λίθους</t>
  </si>
  <si>
    <t>04.09</t>
  </si>
  <si>
    <t>ΕΠΙΧΡΗΣΜΑΤΑ</t>
  </si>
  <si>
    <t>Αβεστοκονιάματα τριπτά</t>
  </si>
  <si>
    <t>Με πλακίδια πορσελάνης</t>
  </si>
  <si>
    <t>Με λίθινες πλάκες</t>
  </si>
  <si>
    <t>Με πλάκες μαρμάρου (γρανίτης)</t>
  </si>
  <si>
    <t>Με πέτρα στενάρι</t>
  </si>
  <si>
    <t xml:space="preserve">Με λωρίδες σουηδικής ξυλείας </t>
  </si>
  <si>
    <t>Με λωρίδες δρυός</t>
  </si>
  <si>
    <t>Βιομηχανικό δάπεδο</t>
  </si>
  <si>
    <t>ΣΥΝΟΛΟ ΟΜΑΔΑΣ Δ</t>
  </si>
  <si>
    <t>ΟΜΑΔΑ Ε</t>
  </si>
  <si>
    <t>08.12</t>
  </si>
  <si>
    <t>08.13</t>
  </si>
  <si>
    <t>08.14</t>
  </si>
  <si>
    <t>08.15</t>
  </si>
  <si>
    <t>08.16</t>
  </si>
  <si>
    <t xml:space="preserve">Bιτρίνες αλουμινίου </t>
  </si>
  <si>
    <t>Δίφυλλη πυράντοχη πότρα Τ30 εως Τ90 πλήρως εξοπλισμένη</t>
  </si>
  <si>
    <t>ΝΤΟΥΛΑΠΕΣ</t>
  </si>
  <si>
    <t>09.01</t>
  </si>
  <si>
    <t>09.02</t>
  </si>
  <si>
    <t>Ντουλάπες (ανιγκρέ)</t>
  </si>
  <si>
    <t>09.03</t>
  </si>
  <si>
    <t>09.04</t>
  </si>
  <si>
    <t>Ντουλάπια κουζίνας από συμπαγή ξυλεία</t>
  </si>
  <si>
    <t>10.03</t>
  </si>
  <si>
    <t>10.04</t>
  </si>
  <si>
    <t>ΣΥΝΟΛΟ ΟΜΑΔΑΣ Ε</t>
  </si>
  <si>
    <t>ΟΜΑΔΑ ΣΤ</t>
  </si>
  <si>
    <t>ΚΛΙΜΑΚΕΣ</t>
  </si>
  <si>
    <t>14.01</t>
  </si>
  <si>
    <t>Από γυψοσανίδες</t>
  </si>
  <si>
    <t>14.02</t>
  </si>
  <si>
    <t>14.03</t>
  </si>
  <si>
    <t>Ξύλινη στέγη αυτοφερόμενη με κεραμίδια</t>
  </si>
  <si>
    <t>Από οπλισμένο σκυρόδεμα</t>
  </si>
  <si>
    <t>Από δρομική πλινθοδομή</t>
  </si>
  <si>
    <t>Από κιγκλίδωμα σιδερένιο</t>
  </si>
  <si>
    <t>Από κιγκλίδωμα αλουμινίου</t>
  </si>
  <si>
    <t>Από κιγκλίδωμα ξύλινο</t>
  </si>
  <si>
    <t>17.04</t>
  </si>
  <si>
    <t>17.05</t>
  </si>
  <si>
    <t>17.06</t>
  </si>
  <si>
    <t>18.03</t>
  </si>
  <si>
    <t>Πλήρες σέτ λουτρού</t>
  </si>
  <si>
    <t>Σέτ WC</t>
  </si>
  <si>
    <t>ΣΥΝΟΛΟ ΟΜΑΔΑΣ ΣΤ</t>
  </si>
  <si>
    <t>ΟΜΑΔΑ Ζ</t>
  </si>
  <si>
    <t>ΥΔΡΑΥΛΙΚΕΣ ΕΓΚΑΤΑΣΤΑΣΕΙΣ</t>
  </si>
  <si>
    <t>20.02</t>
  </si>
  <si>
    <t>ΘΕΡΜΑΝΣΗ ΚΛΙΜΑΤΙΣΜΟΣ</t>
  </si>
  <si>
    <t>23.03</t>
  </si>
  <si>
    <t>23.04</t>
  </si>
  <si>
    <t>Ανελκυστήρας μεχρι 4 στάσεις</t>
  </si>
  <si>
    <t>24.02</t>
  </si>
  <si>
    <t>ΔΙΑΦ. Η/Μ ΕΡΓΑΣΙΕΣ</t>
  </si>
  <si>
    <t>25.01</t>
  </si>
  <si>
    <t>ΣΥΝΟΛΟ ΟΜΑΔΑΣ Ζ</t>
  </si>
  <si>
    <t>ΟΜΑΔΑ Η</t>
  </si>
  <si>
    <t>26.01</t>
  </si>
  <si>
    <t>26.02</t>
  </si>
  <si>
    <t>ΣΥΝΟΛΟ ΟΜΑΔΑΣ Η</t>
  </si>
  <si>
    <t>ΟΜΑΔΕΣ ΕΡΓΑΣΙΩΝ</t>
  </si>
  <si>
    <t xml:space="preserve">ΣΥΝΟΛΟ ΟΜΑΔΑΣ Α </t>
  </si>
  <si>
    <t xml:space="preserve">ΣΥΝΟΛΟ ΟΜΑΔΑΣ Β </t>
  </si>
  <si>
    <t xml:space="preserve">ΣΥΝΟΛΟ ΟΜΑΔΑΣ Γ </t>
  </si>
  <si>
    <t>ΤΙΜΗ ΜΟΝΑΔΟΣ</t>
  </si>
  <si>
    <t>Ισοπεδώσεις-Διαμορφώσεις</t>
  </si>
  <si>
    <r>
      <t>μ</t>
    </r>
    <r>
      <rPr>
        <vertAlign val="superscript"/>
        <sz val="10"/>
        <rFont val="Calibri"/>
        <family val="2"/>
      </rPr>
      <t>2</t>
    </r>
  </si>
  <si>
    <t>Σύνδεση με δίκτυο ΔΕΗ</t>
  </si>
  <si>
    <t>κ’ αποκ</t>
  </si>
  <si>
    <t>Σύνδεση με δίκτυο ΟΤΕ</t>
  </si>
  <si>
    <t>Σύνδεση με δίκτυο ύδρευσης</t>
  </si>
  <si>
    <t>Σύνδεση με δίκτυο αποχέτευσης</t>
  </si>
  <si>
    <t>Περίφραξη</t>
  </si>
  <si>
    <t>Εσωτερική οδοποιία</t>
  </si>
  <si>
    <t>Αίθριος (αύλειος) χώρος</t>
  </si>
  <si>
    <t>Υπαίθριος χώρος στάθμευσης</t>
  </si>
  <si>
    <r>
      <t>μ</t>
    </r>
    <r>
      <rPr>
        <vertAlign val="superscript"/>
        <sz val="10"/>
        <rFont val="Calibri"/>
        <family val="2"/>
      </rPr>
      <t>3</t>
    </r>
  </si>
  <si>
    <t>Καθαιρ. πλινθοδομής</t>
  </si>
  <si>
    <t>Καθαιρ. πλινθοδομής με ισχνό κονίαμα</t>
  </si>
  <si>
    <t>Καθαιρ. αόπλου σκυροδέματος</t>
  </si>
  <si>
    <t>Καθαιρ. οπλισμένου σκυροδέματο</t>
  </si>
  <si>
    <t>Καθαιρ.επιχρησμάτων</t>
  </si>
  <si>
    <t>Καθαιρ. τοίχων διά τη διαμόρφωση θυρών</t>
  </si>
  <si>
    <t>Καθαιρ. ξύλινων ή σιδηρών θυρών παραθύρων</t>
  </si>
  <si>
    <t>Καθαίρεση  ημίξεστης ή ξεστής λιθοδομής</t>
  </si>
  <si>
    <t>Οπλισμένο σκυρόδεμα (Ορεινές και απομακρυσμένες περιοχές)</t>
  </si>
  <si>
    <t xml:space="preserve"> Οπλισμένο σκυρόδεμα                                                     (Προσβάσιμες περιοχές)</t>
  </si>
  <si>
    <t>Επιφάνειες εμφανούς σκυροδέματος</t>
  </si>
  <si>
    <t>Μανδύας χυτού σκυροδέματος</t>
  </si>
  <si>
    <t>Μανδύας εκτοξευμένου σκυροδέματος</t>
  </si>
  <si>
    <t>Αργολιθ/μές δι' ασβεστ/ματος</t>
  </si>
  <si>
    <t>Αβεστοκονιάματα τριπτά                            (με kourasanit)</t>
  </si>
  <si>
    <t>Επιχρίσματα χωριάτικου τύπου</t>
  </si>
  <si>
    <t>Έτοιμο επίχρισμα</t>
  </si>
  <si>
    <t xml:space="preserve">Αρμολογήματα ακατέργαστων όψεων λιθοδομών  </t>
  </si>
  <si>
    <t>Με ορθογωνισμένες πλάκες</t>
  </si>
  <si>
    <t>Ξύλινα διαζώματα αργολιθοδομών με βερνικόχρωμα</t>
  </si>
  <si>
    <t>ΣΤΡΩΣΕΙΣ   ΔΑΠΕΔΩΝ</t>
  </si>
  <si>
    <t>Με χονδρόπλ. ακανον. πάχους</t>
  </si>
  <si>
    <t>Με λίθινες πλάκες (καρύστ. κλπ)</t>
  </si>
  <si>
    <t xml:space="preserve">Επίστρωση με χειροποίητες πλάκες </t>
  </si>
  <si>
    <t>Με πλακίδια κεραμικά ή πορσελ</t>
  </si>
  <si>
    <t xml:space="preserve">Με λωρίδες αφρικανικής  ξυλείας </t>
  </si>
  <si>
    <t>Δάπεδο ραμποτε με ξύλο καστανιάς πλήρης</t>
  </si>
  <si>
    <t>Κ Ο Υ Φ Ω Μ Α Τ Α</t>
  </si>
  <si>
    <t>Πόρτες πρεσσαριστές κοινές</t>
  </si>
  <si>
    <t>Πόρτες ραμποτέ ή ταμπλαδωτές από MDF</t>
  </si>
  <si>
    <t>Πόρτες ραμποτέ ή ταμπλαδωτές από δρυ, καρυδιά κλπ</t>
  </si>
  <si>
    <t>Εξώθυρες καρφωτές περαστές από ξύλο καστανιά</t>
  </si>
  <si>
    <t xml:space="preserve">Υαλοστάσια και εξωστόθυρες από ξύλο καστανιάς </t>
  </si>
  <si>
    <t>Υαλοστάσια από σουηδική ξυλεία</t>
  </si>
  <si>
    <t>Υαλοστάσια από ορενγκονταιν</t>
  </si>
  <si>
    <t xml:space="preserve">Σκούρα από σουηδική ξυλεία </t>
  </si>
  <si>
    <t>Σκούρα από ορεγκονταιν</t>
  </si>
  <si>
    <t>Υαλοστάσια  αλουμινίου με θερμοδιακοπή</t>
  </si>
  <si>
    <t>Μονόφυλλη πυράντοχη πόρτα Τ30 εως Τ90 πλήρως εξοπλισ.</t>
  </si>
  <si>
    <t>Ντουλάπες κοινές (υπνοδωματ)</t>
  </si>
  <si>
    <r>
      <t>μ</t>
    </r>
    <r>
      <rPr>
        <vertAlign val="superscript"/>
        <sz val="10"/>
        <rFont val="Calibri"/>
        <family val="2"/>
      </rPr>
      <t>2</t>
    </r>
    <r>
      <rPr>
        <sz val="10"/>
        <rFont val="Calibri"/>
        <family val="2"/>
      </rPr>
      <t xml:space="preserve"> οψης</t>
    </r>
  </si>
  <si>
    <t>Ντουλάπια κουζίνας κοινά</t>
  </si>
  <si>
    <t>Θερμομόνωση-υγρομόνωση δώματος</t>
  </si>
  <si>
    <t>Θερμομόνωση κατακόρυφων επιφανειών</t>
  </si>
  <si>
    <t>Υγρομόνωση τοιχείων υπογείου</t>
  </si>
  <si>
    <t>Υγρομόνωση δαπέδων επι εδάφους</t>
  </si>
  <si>
    <t xml:space="preserve">Κατώφλια,επίστρωση στηθαίων ποδιές παραθ. μπαλκονιών </t>
  </si>
  <si>
    <t>Μαρμαροεπένδυση βαθμίδος</t>
  </si>
  <si>
    <t>Ξύλινη επένδυση βαθμίδας πλήρης</t>
  </si>
  <si>
    <t>Από πλάκες ορυκτών ινών σε μεταλλικό σκελετό</t>
  </si>
  <si>
    <t>Κεραμοσκεπή με φουρούσια εδραζόμενη σε πλακα σκυροδεμ.</t>
  </si>
  <si>
    <t>Υδροχρωματισμοί με  τσίγκο και κόλλα</t>
  </si>
  <si>
    <t>Ντουκοχρώματα</t>
  </si>
  <si>
    <t xml:space="preserve">Βερνικοχρωματισμός ξύλινων επιφανειών </t>
  </si>
  <si>
    <t xml:space="preserve">Συντήρηση -αποκατάσταση τοιχογραφιών </t>
  </si>
  <si>
    <t>Υδρευση-αποχέτευση κουζίνας λουτρού-wc. (Σωληνώσεις)</t>
  </si>
  <si>
    <t>Υδρευση-αποχέτευση κουζίνας λουτρού-wc (Συνδέσεις)</t>
  </si>
  <si>
    <t>Κεντρική θέρμανση (Σωληνώσεις)</t>
  </si>
  <si>
    <t>Κεντρική θέρμανση (Συνδέσεις, σώματα, καυστήρας, λεβητας)</t>
  </si>
  <si>
    <t>ΗΛΕΚΤΡΙΚΕΣ ΕΓΚΑΤΑΣΤΣΕΙΣ</t>
  </si>
  <si>
    <t>Κατοικίας (Σωληνώσεις)</t>
  </si>
  <si>
    <r>
      <t>μ</t>
    </r>
    <r>
      <rPr>
        <vertAlign val="superscript"/>
        <sz val="10"/>
        <rFont val="Calibri"/>
        <family val="2"/>
      </rPr>
      <t>2</t>
    </r>
    <r>
      <rPr>
        <sz val="10"/>
        <rFont val="Calibri"/>
        <family val="2"/>
      </rPr>
      <t>/κατ</t>
    </r>
  </si>
  <si>
    <t>Κατοικίας (καλωδιώσεις, ρευματολήπτες)</t>
  </si>
  <si>
    <t>Καταστήματος (Σωληνώσεις)</t>
  </si>
  <si>
    <t>Καταστήματος (καλωδιώσεις, ρευματολήπτες)</t>
  </si>
  <si>
    <t xml:space="preserve"> ΑΝΕΛΚΥΣΤΗΡΕΣ</t>
  </si>
  <si>
    <t>Προσαύξηση ανά στάση πέραν των 4ων</t>
  </si>
  <si>
    <t>στάση</t>
  </si>
  <si>
    <t>ΜΕΤΑΛΛΙΚΗ  ΚΑΤΑΣΚΕΥΗ</t>
  </si>
  <si>
    <t>κιλά</t>
  </si>
  <si>
    <t xml:space="preserve">Πάνελ με μόνωση </t>
  </si>
  <si>
    <t>Σημείωση :</t>
  </si>
  <si>
    <t>1. Τιμές μεγαλύτερες από αυτές του πίνακα μπορούν να δικαιολογηθούν αφού τεκμηριωθούν επαρκώς</t>
  </si>
  <si>
    <t>2. Στις τιμές περιλαμβάνονται οι εργοδοτικές εισφορές, ενώ δεν περιλαμβάνεται ΦΠΑ</t>
  </si>
  <si>
    <t>3. Οι τιμές των εργασιών με αστερίσκο θα διαμορφωθούν κατά περίπτωση με βάση την αναλυτική περιγραφή των επί μέρους εργασιών, τα υπάρχοντα εγκεκριμένα σχέδια και ενδεχόμενες προσφορές</t>
  </si>
  <si>
    <t>4. Μπορούν να γίνουν δεκτές και εργασίες που δεν αναφέρονται στον παραπάνω πίνακα, οι οποίες θα προστεθούν είτε στην ομάδα που ανήκουν είτε στο τέλος σε χωριστή εγγραφή και θα συνοδεύονται από αντίστοιχη προσφορά</t>
  </si>
  <si>
    <t>4.4. ΧΡΗΜΑΤΟΔΟΤΙΚΟ ΣΧΗΜΑ - ΚΑΛΥΨΗ ΙΔΙΩΤΙΚΗΣ ΣΥΜΜΕΤΟΧΗΣ</t>
  </si>
  <si>
    <r>
      <t xml:space="preserve">Το συνολικό κόστος της κατηγορίας </t>
    </r>
    <r>
      <rPr>
        <b/>
        <sz val="10"/>
        <rFont val="Calibri"/>
        <family val="2"/>
      </rPr>
      <t>δεν μπορεί να  υπερβαίνει το 12% του συνολικού προϋπολογισμού</t>
    </r>
    <r>
      <rPr>
        <sz val="10"/>
        <rFont val="Calibri"/>
        <family val="2"/>
      </rPr>
      <t xml:space="preserve"> της πρότασης. Στον περιορισμό αυτόν δεν συμπεριλαμβάνονται </t>
    </r>
    <r>
      <rPr>
        <u val="single"/>
        <sz val="10"/>
        <rFont val="Calibri"/>
        <family val="2"/>
      </rPr>
      <t>οι δαπάνες μελέτης εφαρμογής και πιστοποίησης συστημάτων και σημάτων ποιότητας</t>
    </r>
    <r>
      <rPr>
        <sz val="10"/>
        <rFont val="Calibri"/>
        <family val="2"/>
      </rPr>
      <t xml:space="preserve">, οι οποίες </t>
    </r>
    <r>
      <rPr>
        <u val="single"/>
        <sz val="10"/>
        <rFont val="Calibri"/>
        <family val="2"/>
      </rPr>
      <t>δεν μπορούν να υπερβαίνουν το 3%</t>
    </r>
    <r>
      <rPr>
        <sz val="10"/>
        <rFont val="Calibri"/>
        <family val="2"/>
      </rPr>
      <t xml:space="preserve"> του συνολικού προϋπολογισμού της πρότασης.</t>
    </r>
  </si>
  <si>
    <r>
      <t>Το συνολικό κόστος της κατηγορίας</t>
    </r>
    <r>
      <rPr>
        <b/>
        <sz val="10"/>
        <rFont val="Calibri"/>
        <family val="2"/>
      </rPr>
      <t xml:space="preserve"> δεν μπορεί να υπερβαίνει το 5% του συνολικού προϋπολογισμού</t>
    </r>
    <r>
      <rPr>
        <sz val="10"/>
        <rFont val="Calibri"/>
        <family val="2"/>
      </rPr>
      <t xml:space="preserve"> της πρότασης.</t>
    </r>
  </si>
  <si>
    <t>ΚΑΤΑΝΟΜΗ ΠΡΟΫΠΟΛΟΓΙΣΜΟΥ ΑΝΑ ΤΡΙΜΗΝΟ (*)</t>
  </si>
  <si>
    <t>Α' ΤΡΙΜΗΝΟ</t>
  </si>
  <si>
    <t>Β' ΤΡΙΜΗΝΟ</t>
  </si>
  <si>
    <t>Γ' ΤΡΙΜΗΝΟ</t>
  </si>
  <si>
    <t>Δ' ΤΡΙΜΗΝΟ</t>
  </si>
  <si>
    <t>E' ΤΡΙΜΗΝΟ</t>
  </si>
  <si>
    <t>ΣΤ' ΤΡΙΜΗΝΟ</t>
  </si>
  <si>
    <t>ΚΤΙΡΙΑΚΕΣ ΕΓΚΑΤΑΣΤΑΣΕΙΣ-ΕΡΓΑ ΥΠΟΔΟΜΗΣ &amp; ΠΕΡΙΒΑΛΛΟΝΤΟΣ ΧΩΡΟΥ</t>
  </si>
  <si>
    <t>ΣΥΝΟΛΙΚΟ ΚΟΣΤΟΣ ΠΡΟΤΑΣΗΣ ΚΑΙ
ΚΑΤΑΝΟΜΗ ΑΝΑ ΤΡΙΜΗΝΟ</t>
  </si>
  <si>
    <t>(*) Στο χρονοδιάγραμμα συμπληρώνεται το ποσοστό της συγκεκριμένης κατηγορίας δαπάνης που υπολογίζεται να εκτελεστεί στο συγκεκριμένο τρίμηνο</t>
  </si>
  <si>
    <t>ΠΡΟΒΟΛΗ-ΠΡΟΩΘΗΣΗ</t>
  </si>
  <si>
    <t>τραπεζικός δανεισμός (βεβαίωση τράπεζας)</t>
  </si>
  <si>
    <t>2. Ισοζύγιο αποθεμάτων</t>
  </si>
  <si>
    <t xml:space="preserve">3. Ίδια χρήση ή ιδιοκατανάλωση </t>
  </si>
  <si>
    <t>Παροχές τρίτων (ΟΤΕ, ΔΕΗ κ.λπ.)</t>
  </si>
  <si>
    <t>Δαπάνες συντήρησης</t>
  </si>
  <si>
    <t>Έντυπα &amp; γραφική ύλη</t>
  </si>
  <si>
    <t>Διάφορα άλλα έξοδα</t>
  </si>
  <si>
    <t>Διάφορα αναλώσιμα</t>
  </si>
  <si>
    <t>* Για τον υπολογισμό της ενδιάμεσης κατανάλωσης αθροίζονται τα ποσά: Δαπάνες πρώτων υλών και προσφερόμενων υπηρεσιών, Παροχές τρίτων (ΟΤΕ, ΔΕΗ κ.λπ.), Δαπάνες συντήρησης, Έντυπα &amp; γραφική ύλη, Υλικά καθαριότητας, ιματισμού, Διάφορα άλλα έξοδα, Διάφορα αναλώσιμα, Δαπάνες διαφήμισης - προώθησης και προβολής.</t>
  </si>
  <si>
    <t>Τόκοι μακρ/σμων δανείων</t>
  </si>
  <si>
    <t>Τόκοι βραχ/σμων δανείων</t>
  </si>
  <si>
    <t>Μείον αποσβέσεις</t>
  </si>
  <si>
    <t>Μείον φόρος εισοδήματος μη διανεμομένων κερδών</t>
  </si>
  <si>
    <t>Ακαθάριστη Προστιθέμενη Αξία*</t>
  </si>
  <si>
    <t>* Για τον υπολογισμό της Ακαθάριστης Προστιθέμενης Αξίας (ΑΠΑ) αφαιρείται από τα έσοδα κάθε έτους το σύνολο της ενδιάμεσης ετήσιας κατανάλωσης</t>
  </si>
  <si>
    <t>ΠΙΝΑΚΑΣ 4.2.3 ΑΝΑΛΥΤΙΚΟΣ ΠΡΟΫΠΟΛΟΓΙΣΜΟΣ ΟΙΚΟΔΟΜΙΚΩΝ ΕΡΓΑΣΙΩΝ ΑΝΑ ΟΜΑΔΕΣ ΚΑΙ ΕΙΔΗ ΕΡΓΑΣΙΩΝ</t>
  </si>
  <si>
    <t>5.5 ΛΟΓΑΡΙΑΣΜΟΣ ΕΚΜΕΤΑΛΛΕΥΣΗΣ ΚΑΙ ΑΠΟΤΕΛΕΣΜΑΤΑ ΧΡΗΣΗΣ</t>
  </si>
  <si>
    <t>5.4 ΔΑΠΑΝΕΣ ΕΠΙΧΕΙΡΗΣΗΣ</t>
  </si>
  <si>
    <t>5.3.2 ΑΝΑΛΥΣΗ ΚΟΣΤΟΥΣ Α' ΚΑΙ ΒΟΗΘΗΤΙΚΩΝ ΥΛΩΝ</t>
  </si>
  <si>
    <t xml:space="preserve"> 5.3.1 ΑΝΑΛΥΣΗ ΚΟΣΤΟΥΣ ΠΡΟΣΩΠΙΚΟΥ ΚΑΤΆ ΤΟΝ 1˚ ΧΡΟΝΟ ΛΕΙΤΟΥΡΓΙΑΣ</t>
  </si>
  <si>
    <t>5.2.2 ΑΝΑΛΥΣΗ ΕΣΟΔΩΝ ΕΠΙΧΕΙΡΗΣΗΣ (Συμπληρώνεται για όλες τις κατηγορίες δραστηριοτήτων εκτός από τα καταλύματα)</t>
  </si>
  <si>
    <t>5.1 ΑΝΑΛΥΣΗ ΕΣΟΔΩΝ ΕΠΙΧΕΙΡΗΣΗΣ (Συμπληρώνεται μόνο για τα καταλύματα)</t>
  </si>
  <si>
    <t>5.2.1 ΠΩΛΗΣΕΙΣ ΠΡΟΪΟΝΤΩΝ - ΥΠΗΡΕΣΙΩΝ (Συμπληρώνεται για όλες τις κατηγορίες δραστηριοτήτων εκτός από τα καταλύματα)</t>
  </si>
  <si>
    <t>Σταβλισμός</t>
  </si>
  <si>
    <t>Υπηρεσίες εκπαίδευσης αλόγων</t>
  </si>
  <si>
    <t>Υπηρεσίες εκπαίδευσης ιππασίας</t>
  </si>
  <si>
    <t>α. Υπηρεσίες εκπαίδευσης ιππασίας</t>
  </si>
  <si>
    <t xml:space="preserve">β. Υπηρεσίες εκπαίδευσης αλόγων </t>
  </si>
  <si>
    <t>γ. Υπηρεσίες σταβλισμού</t>
  </si>
  <si>
    <t>ώρες λειτουργίας</t>
  </si>
  <si>
    <t>Δύναμη εκπαιδευόμ</t>
  </si>
  <si>
    <t>ημέρες λειτουργίας</t>
  </si>
  <si>
    <t>μήνες λειτουργίας</t>
  </si>
  <si>
    <t>Χωρητικότητα</t>
  </si>
  <si>
    <t>Οι υπολογισμοί γίναν με τις ακόλουθες παραδοχές</t>
  </si>
  <si>
    <t>Το ωράριο λειτουργίας για την εκπαίδευση είναι 10.00 - 20.00</t>
  </si>
  <si>
    <t>Η δυναμικότητα των ατόμων που μπορούν να εκπαιδευτούν είναι 15 άτομα / ημέρα</t>
  </si>
  <si>
    <t>Οι ημέρες λειτουργίας για την εκπαίδευση είναι 200</t>
  </si>
  <si>
    <t>Η σχολή λειτουργεί όλο το χρόνο για σταβλισμό και εκπαίδευση αλόγων</t>
  </si>
  <si>
    <t>Ο αριθμός των αλόγων που εκπαιδεύονται ανά μήνα είναι 2</t>
  </si>
  <si>
    <t>Σταβλίτης</t>
  </si>
  <si>
    <t>Τροφές</t>
  </si>
  <si>
    <t>Κτηνίατρος - Πεταλωτής</t>
  </si>
  <si>
    <t>H/Y Sony Vaio VPC - EB35SLE/BQ</t>
  </si>
  <si>
    <t>Toshiba satelite PRO L500 - LT8</t>
  </si>
  <si>
    <t>Ποτήστρες αυτόματες</t>
  </si>
  <si>
    <t>Κουβάδες ταΐσματος</t>
  </si>
  <si>
    <t>Σελοβαστός</t>
  </si>
  <si>
    <t>Κρεμάστρες χαλινών</t>
  </si>
  <si>
    <t>Δέστρες αλόγων</t>
  </si>
  <si>
    <t>Κράνοι ασφαλείας αναβατών</t>
  </si>
  <si>
    <t>Θώρακας ασφαλείας ενήλικα</t>
  </si>
  <si>
    <t>Υποσάγματα</t>
  </si>
  <si>
    <t>Υποσάγματα ιππικής δεξιοτεχνίας</t>
  </si>
  <si>
    <t>Κουβέρτες χειμερινές</t>
  </si>
  <si>
    <t>Κουβέρτες φλίς ξεϊδρωτικές;</t>
  </si>
  <si>
    <t>Σέλες αθλητικές</t>
  </si>
  <si>
    <t>Επόχα σέλας</t>
  </si>
  <si>
    <t>Αρτάνες σέλας</t>
  </si>
  <si>
    <t>Αναβολείς σέλας</t>
  </si>
  <si>
    <t>Χαλινά αλόγων</t>
  </si>
  <si>
    <t>Ηνία χαλινών</t>
  </si>
  <si>
    <t>Στομίδες χαλινών</t>
  </si>
  <si>
    <t>Σετ καθαρισμού αλόγων</t>
  </si>
  <si>
    <t>Συραγωγέας</t>
  </si>
  <si>
    <t>Σχοινί χειραγώγησης</t>
  </si>
  <si>
    <t>Σιδερένιες πόρτες (επενδυμένη με ξύλο θαλάσσης, βαμμένη με ειδικό άκαο αστάρι, κίνηση σε ενισχυμένα ράουλα με διπλά ρουλεμάν)</t>
  </si>
  <si>
    <t>8.10.2</t>
  </si>
  <si>
    <t>08.10.1</t>
  </si>
  <si>
    <t>Σιδερένιες πόρτες (επενδυμένες με ξύλο μασατούμπα, με διακοσμητική λάμα και ενισχυμένα μασίφ πιχάκια, με παράθυρο και υαλοκρύσταλλα))</t>
  </si>
  <si>
    <t>8.11.2</t>
  </si>
  <si>
    <t>08.11.1</t>
  </si>
  <si>
    <t>Σιδερένια παράθυρα (116Χ120 Δίφυλλα ανοιγόμενα με διπλούς υαλοπίνακες)</t>
  </si>
  <si>
    <t>8.11.3</t>
  </si>
  <si>
    <t>8.11.4</t>
  </si>
  <si>
    <t>Σιδερένια παράθυρα (1,27Χ3,49 σταθερά με ενδιάμεση κολώνα με διπλούς υαλοπίνακες black out)</t>
  </si>
  <si>
    <t>Σιδερένια παράθυρα (1,28Χ3,35 σταθερά με ενδιάμεση κολώνα με διπλούς υαλοπίνακες black out)</t>
  </si>
  <si>
    <t>8.11.5</t>
  </si>
  <si>
    <t>8.11.6</t>
  </si>
  <si>
    <t>Σιδερένια παράθυρα (πολύγωνα 2,88Χ0,44Χ1,47Χ1,47 με διπλούς υαλοπίνακες)</t>
  </si>
  <si>
    <t>Σιδερένια παράθυρα (πολύγωνα 2,88Χ1,01Χ1,01Χ1,5Χ1,5 με διπλούς υαλοπίνακες)</t>
  </si>
  <si>
    <t>ΠΧ.06</t>
  </si>
  <si>
    <t>ΠΧ.07</t>
  </si>
  <si>
    <t>Εξωτερική καγκελόπορτα εισόδου</t>
  </si>
  <si>
    <t>Βαθμίδες και πλατύσκαλα εκ ξυλείας ιρόκο</t>
  </si>
  <si>
    <t>12.03</t>
  </si>
  <si>
    <t>Σιδερένια σκάλα (σκελετός)</t>
  </si>
  <si>
    <t>ΠΧ.08</t>
  </si>
  <si>
    <t>Μηχανισμός πόρτας</t>
  </si>
  <si>
    <t>Ανοιγόμενα-περιστρεφόμενα κουφώματα αλουμινίου (προφίλ 22 χιλ, save energy europe, με ενεργειακούς διπλούς υαλοπίνακες, σύτες και ρολά)</t>
  </si>
  <si>
    <t>Κτίριο Ι επιφάνειας 592,8 m²  που θα χρησιμοποιείται για : Χώρος σταβλισμού, φροντίδας, φιλοξενίας ίππων</t>
  </si>
  <si>
    <t>Κτίριο ΙΙ επιφάνειας 144 m²  που θα χρησιμοποιείται για : Βοηθητικός χώρος εξυπηρέτησης των επισκεπτών</t>
  </si>
  <si>
    <t>Έξοδα αναψυκτηρίου</t>
  </si>
  <si>
    <t>Η τιμή μονάδας των εξόδων υπολογίζεται σε μηνιαία βάση και ανάγεται σε ετήσια</t>
  </si>
  <si>
    <t>20 άτομα ανά ημέρα για ιππική περιήγηση για 100 ημέρες</t>
  </si>
  <si>
    <t>15 άτομα ανά ημέρα για εκπαίδευση για 100 ημέρες</t>
  </si>
  <si>
    <t>30 άτομα ανά ημέρα για το αναψυκτήριο για 100 ημέρες</t>
  </si>
  <si>
    <t>1.</t>
  </si>
  <si>
    <t>2.</t>
  </si>
  <si>
    <t>3.</t>
  </si>
  <si>
    <t xml:space="preserve">Σημείωση: Τα επιχρίσματα και οι υδραυλικές εγκατάστεις WC δεν υπολογίζονται στον προτεινόμενο προϋπολογισμό, θα υλοποιηθούν με ιδία κεφάλαια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</si>
</sst>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 \ @"/>
    <numFmt numFmtId="181" formatCode="#,##0\ &quot;Δρχ&quot;"/>
    <numFmt numFmtId="182" formatCode="dd/mm/yy"/>
    <numFmt numFmtId="183" formatCode="ddd\ dd/mm/yy"/>
    <numFmt numFmtId="184" formatCode="\ @"/>
    <numFmt numFmtId="185" formatCode="0.0%"/>
    <numFmt numFmtId="186" formatCode="0.00\ \ "/>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0_ ;[Red]\-#,##0\ "/>
    <numFmt numFmtId="192" formatCode="#,##0.0_ ;[Red]\-#,##0.0\ "/>
    <numFmt numFmtId="193" formatCode="_-* #,##0.00\ _Δ_ρ_χ_._-;\-* #,##0.00\ _Δ_ρ_χ_._-;_-* &quot;-&quot;??\ _Δ_ρ_χ_._-;_-@_-"/>
    <numFmt numFmtId="194" formatCode="#,##0_);[Red]\(#,##0\)"/>
    <numFmt numFmtId="195" formatCode="#,##0.00_);[Red]\(#,##0.00\)"/>
    <numFmt numFmtId="196" formatCode="_-* #,##0.00\ [$€]_-;\-* #,##0.00\ [$€]_-;_-* &quot;-&quot;??\ [$€]_-;_-@_-"/>
    <numFmt numFmtId="197" formatCode="_(* #,##0.00&quot;Δρχ&quot;_);_(* \(#,##0.00&quot;Δρχ&quot;\);_(* &quot;-&quot;??&quot;Δρχ&quot;_);_(@_)"/>
    <numFmt numFmtId="198" formatCode="#,##0.00_ ;[Red]\-#,##0.00\ "/>
    <numFmt numFmtId="199" formatCode="0.0"/>
    <numFmt numFmtId="200" formatCode="#,##0.000_ ;[Red]\-#,##0.000\ "/>
    <numFmt numFmtId="201" formatCode="&quot;Yes&quot;;&quot;Yes&quot;;&quot;No&quot;"/>
    <numFmt numFmtId="202" formatCode="&quot;True&quot;;&quot;True&quot;;&quot;False&quot;"/>
    <numFmt numFmtId="203" formatCode="&quot;On&quot;;&quot;On&quot;;&quot;Off&quot;"/>
    <numFmt numFmtId="204" formatCode="#,##0.0"/>
  </numFmts>
  <fonts count="70">
    <font>
      <sz val="10"/>
      <name val="Arial Greek"/>
      <family val="0"/>
    </font>
    <font>
      <b/>
      <sz val="10"/>
      <name val="Arial Greek"/>
      <family val="0"/>
    </font>
    <font>
      <i/>
      <sz val="10"/>
      <name val="Arial Greek"/>
      <family val="0"/>
    </font>
    <font>
      <b/>
      <i/>
      <sz val="10"/>
      <name val="Arial Greek"/>
      <family val="0"/>
    </font>
    <font>
      <sz val="8"/>
      <name val="Arial"/>
      <family val="2"/>
    </font>
    <font>
      <sz val="10"/>
      <name val="Arial"/>
      <family val="2"/>
    </font>
    <font>
      <sz val="8"/>
      <name val="Arial Greek"/>
      <family val="0"/>
    </font>
    <font>
      <u val="single"/>
      <sz val="10"/>
      <color indexed="12"/>
      <name val="Arial Greek"/>
      <family val="0"/>
    </font>
    <font>
      <u val="single"/>
      <sz val="10"/>
      <color indexed="36"/>
      <name val="Arial Greek"/>
      <family val="0"/>
    </font>
    <font>
      <sz val="11"/>
      <name val="HellasArial"/>
      <family val="0"/>
    </font>
    <font>
      <sz val="10"/>
      <name val="HellasArial"/>
      <family val="0"/>
    </font>
    <font>
      <sz val="11"/>
      <color indexed="8"/>
      <name val="Calibri"/>
      <family val="2"/>
    </font>
    <font>
      <sz val="11"/>
      <color indexed="9"/>
      <name val="Calibri"/>
      <family val="2"/>
    </font>
    <font>
      <i/>
      <sz val="8"/>
      <color indexed="16"/>
      <name val="Arial"/>
      <family val="2"/>
    </font>
    <font>
      <b/>
      <sz val="8"/>
      <name val="Arial"/>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sz val="11"/>
      <color indexed="17"/>
      <name val="Calibri"/>
      <family val="2"/>
    </font>
    <font>
      <sz val="11"/>
      <color indexed="19"/>
      <name val="Calibri"/>
      <family val="2"/>
    </font>
    <font>
      <sz val="11"/>
      <color indexed="29"/>
      <name val="Calibri"/>
      <family val="2"/>
    </font>
    <font>
      <b/>
      <sz val="11"/>
      <color indexed="8"/>
      <name val="Calibri"/>
      <family val="2"/>
    </font>
    <font>
      <b/>
      <sz val="18"/>
      <color indexed="62"/>
      <name val="Cambria"/>
      <family val="2"/>
    </font>
    <font>
      <b/>
      <sz val="11"/>
      <color indexed="29"/>
      <name val="Calibri"/>
      <family val="2"/>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sz val="10"/>
      <name val="Calibri"/>
      <family val="2"/>
    </font>
    <font>
      <b/>
      <sz val="10"/>
      <name val="Calibri"/>
      <family val="2"/>
    </font>
    <font>
      <b/>
      <sz val="10"/>
      <name val="Tahoma"/>
      <family val="2"/>
    </font>
    <font>
      <sz val="10"/>
      <name val="Tahoma"/>
      <family val="2"/>
    </font>
    <font>
      <vertAlign val="superscript"/>
      <sz val="10"/>
      <name val="Calibri"/>
      <family val="2"/>
    </font>
    <font>
      <b/>
      <i/>
      <u val="single"/>
      <sz val="9"/>
      <name val="Calibri"/>
      <family val="2"/>
    </font>
    <font>
      <b/>
      <i/>
      <sz val="9"/>
      <name val="Calibri"/>
      <family val="2"/>
    </font>
    <font>
      <u val="single"/>
      <sz val="10"/>
      <name val="Calibri"/>
      <family val="2"/>
    </font>
    <font>
      <b/>
      <sz val="12"/>
      <name val="Calibri"/>
      <family val="2"/>
    </font>
    <font>
      <b/>
      <sz val="11"/>
      <name val="Calibri"/>
      <family val="2"/>
    </font>
    <font>
      <sz val="11"/>
      <name val="Calibri"/>
      <family val="2"/>
    </font>
    <font>
      <b/>
      <i/>
      <sz val="10"/>
      <name val="Calibri"/>
      <family val="2"/>
    </font>
    <font>
      <b/>
      <u val="single"/>
      <sz val="12"/>
      <name val="Calibri"/>
      <family val="2"/>
    </font>
    <font>
      <sz val="8"/>
      <name val="Calibri"/>
      <family val="2"/>
    </font>
    <font>
      <b/>
      <sz val="9"/>
      <name val="Calibri"/>
      <family val="2"/>
    </font>
    <font>
      <b/>
      <sz val="8"/>
      <name val="Calibri"/>
      <family val="2"/>
    </font>
    <font>
      <sz val="7"/>
      <name val="Calibri"/>
      <family val="2"/>
    </font>
    <font>
      <i/>
      <sz val="7"/>
      <name val="Calibri"/>
      <family val="2"/>
    </font>
    <font>
      <sz val="9"/>
      <name val="Calibri"/>
      <family val="2"/>
    </font>
    <font>
      <b/>
      <u val="single"/>
      <sz val="10"/>
      <name val="Calibri"/>
      <family val="2"/>
    </font>
    <font>
      <sz val="12"/>
      <name val="Calibri"/>
      <family val="2"/>
    </font>
    <font>
      <b/>
      <sz val="10"/>
      <color indexed="10"/>
      <name val="Calibri"/>
      <family val="2"/>
    </font>
    <font>
      <sz val="10"/>
      <color indexed="10"/>
      <name val="Calibri"/>
      <family val="2"/>
    </font>
    <font>
      <sz val="10"/>
      <color indexed="54"/>
      <name val="Calibri"/>
      <family val="2"/>
    </font>
    <font>
      <b/>
      <sz val="10"/>
      <color indexed="54"/>
      <name val="Calibri"/>
      <family val="2"/>
    </font>
    <font>
      <b/>
      <sz val="14"/>
      <name val="Calibri"/>
      <family val="2"/>
    </font>
    <font>
      <b/>
      <sz val="7"/>
      <name val="Calibri"/>
      <family val="2"/>
    </font>
    <font>
      <b/>
      <sz val="10"/>
      <color indexed="8"/>
      <name val="Arial Greek"/>
      <family val="0"/>
    </font>
    <font>
      <sz val="10"/>
      <color indexed="9"/>
      <name val="Calibri"/>
      <family val="2"/>
    </font>
    <font>
      <b/>
      <sz val="10"/>
      <name val="Arial"/>
      <family val="2"/>
    </font>
    <font>
      <b/>
      <i/>
      <sz val="8"/>
      <color indexed="10"/>
      <name val="Arial"/>
      <family val="2"/>
    </font>
    <font>
      <b/>
      <sz val="10"/>
      <color indexed="10"/>
      <name val="Arial Greek"/>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33"/>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56"/>
        <bgColor indexed="64"/>
      </patternFill>
    </fill>
    <fill>
      <patternFill patternType="solid">
        <fgColor indexed="54"/>
        <bgColor indexed="64"/>
      </patternFill>
    </fill>
    <fill>
      <patternFill patternType="solid">
        <fgColor indexed="14"/>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29"/>
      </bottom>
    </border>
    <border>
      <left>
        <color indexed="63"/>
      </left>
      <right>
        <color indexed="63"/>
      </right>
      <top style="thin">
        <color indexed="56"/>
      </top>
      <bottom style="double">
        <color indexed="56"/>
      </bottom>
    </border>
    <border>
      <left style="thin"/>
      <right style="thin"/>
      <top>
        <color indexed="63"/>
      </top>
      <bottom style="thin"/>
    </border>
    <border>
      <left style="thin"/>
      <right>
        <color indexed="63"/>
      </right>
      <top style="thin"/>
      <bottom style="dotted"/>
    </border>
    <border>
      <left>
        <color indexed="63"/>
      </left>
      <right>
        <color indexed="63"/>
      </right>
      <top>
        <color indexed="63"/>
      </top>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dotted"/>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1" fontId="1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2" fillId="15"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0"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29" fillId="3" borderId="0" applyNumberFormat="0" applyBorder="0" applyAlignment="0" applyProtection="0"/>
    <xf numFmtId="0" fontId="30" fillId="22" borderId="1" applyNumberFormat="0" applyAlignment="0" applyProtection="0"/>
    <xf numFmtId="0" fontId="16"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4" fillId="0" borderId="0">
      <alignment horizontal="center" vertical="center" wrapText="1"/>
      <protection/>
    </xf>
    <xf numFmtId="196" fontId="0" fillId="0" borderId="0" applyFon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3"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7" fillId="0" borderId="0" applyNumberFormat="0" applyFill="0" applyBorder="0" applyAlignment="0" applyProtection="0"/>
    <xf numFmtId="1" fontId="13" fillId="0" borderId="0">
      <alignment horizontal="center"/>
      <protection/>
    </xf>
    <xf numFmtId="0" fontId="34" fillId="0" borderId="6" applyNumberFormat="0" applyFill="0" applyAlignment="0" applyProtection="0"/>
    <xf numFmtId="0" fontId="4" fillId="0" borderId="0">
      <alignment horizontal="center" vertical="center" wrapText="1"/>
      <protection/>
    </xf>
    <xf numFmtId="0" fontId="35" fillId="23" borderId="0" applyNumberFormat="0" applyBorder="0" applyAlignment="0" applyProtection="0"/>
    <xf numFmtId="0" fontId="0" fillId="24" borderId="7" applyNumberFormat="0" applyFont="0" applyAlignment="0" applyProtection="0"/>
    <xf numFmtId="0" fontId="17" fillId="22"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26" fillId="0" borderId="9" applyNumberFormat="0" applyFill="0" applyAlignment="0" applyProtection="0"/>
    <xf numFmtId="0" fontId="14" fillId="0" borderId="10">
      <alignment/>
      <protection/>
    </xf>
    <xf numFmtId="1" fontId="4" fillId="0" borderId="11" applyNumberFormat="0" applyFont="0" applyFill="0" applyAlignment="0" applyProtection="0"/>
    <xf numFmtId="197" fontId="5" fillId="0" borderId="0" applyFon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193" fontId="0" fillId="0" borderId="0" applyFont="0" applyFill="0" applyBorder="0" applyAlignment="0" applyProtection="0"/>
    <xf numFmtId="0" fontId="15" fillId="25" borderId="1" applyNumberFormat="0" applyAlignment="0" applyProtection="0"/>
    <xf numFmtId="0" fontId="16" fillId="26" borderId="2" applyNumberFormat="0" applyAlignment="0" applyProtection="0"/>
    <xf numFmtId="0" fontId="12" fillId="27"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7" fillId="22" borderId="8" applyNumberFormat="0" applyAlignment="0" applyProtection="0"/>
    <xf numFmtId="0" fontId="18"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1" fillId="0" borderId="14" applyNumberFormat="0" applyFill="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6"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43" fontId="5" fillId="0" borderId="0" applyFont="0" applyFill="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5" fillId="24" borderId="15" applyNumberFormat="0" applyFont="0" applyAlignment="0" applyProtection="0"/>
    <xf numFmtId="0" fontId="25" fillId="0" borderId="16" applyNumberFormat="0" applyFill="0" applyAlignment="0" applyProtection="0"/>
    <xf numFmtId="0" fontId="26" fillId="0" borderId="17" applyNumberFormat="0" applyFill="0" applyAlignment="0" applyProtection="0"/>
    <xf numFmtId="0" fontId="27" fillId="0" borderId="0" applyNumberFormat="0" applyFill="0" applyBorder="0" applyAlignment="0" applyProtection="0"/>
    <xf numFmtId="0" fontId="28" fillId="22" borderId="1" applyNumberFormat="0" applyAlignment="0" applyProtection="0"/>
  </cellStyleXfs>
  <cellXfs count="352">
    <xf numFmtId="0" fontId="0" fillId="0" borderId="0" xfId="0" applyAlignment="1">
      <alignment/>
    </xf>
    <xf numFmtId="0" fontId="38" fillId="0" borderId="0" xfId="0" applyFont="1" applyAlignment="1">
      <alignment vertical="center"/>
    </xf>
    <xf numFmtId="0" fontId="46" fillId="0" borderId="0" xfId="0" applyFont="1" applyAlignment="1">
      <alignment vertical="center"/>
    </xf>
    <xf numFmtId="184" fontId="47" fillId="0" borderId="18" xfId="92" applyNumberFormat="1" applyFont="1" applyBorder="1" applyAlignment="1">
      <alignment horizontal="center" vertical="center"/>
      <protection/>
    </xf>
    <xf numFmtId="184" fontId="38" fillId="0" borderId="19" xfId="92" applyNumberFormat="1" applyFont="1" applyBorder="1" applyAlignment="1">
      <alignment vertical="center"/>
      <protection/>
    </xf>
    <xf numFmtId="0" fontId="38" fillId="0" borderId="20" xfId="92" applyFont="1" applyBorder="1" applyAlignment="1">
      <alignment vertical="center"/>
      <protection/>
    </xf>
    <xf numFmtId="0" fontId="38" fillId="0" borderId="21" xfId="92" applyFont="1" applyBorder="1" applyAlignment="1">
      <alignment vertical="center"/>
      <protection/>
    </xf>
    <xf numFmtId="0" fontId="48" fillId="0" borderId="21" xfId="92" applyFont="1" applyBorder="1" applyAlignment="1">
      <alignment vertical="center"/>
      <protection/>
    </xf>
    <xf numFmtId="0" fontId="38" fillId="0" borderId="22" xfId="0" applyFont="1" applyBorder="1" applyAlignment="1">
      <alignment vertical="center"/>
    </xf>
    <xf numFmtId="184" fontId="38" fillId="0" borderId="23" xfId="92" applyNumberFormat="1" applyFont="1" applyBorder="1" applyAlignment="1">
      <alignment vertical="center"/>
      <protection/>
    </xf>
    <xf numFmtId="0" fontId="48" fillId="0" borderId="20" xfId="92" applyFont="1" applyBorder="1" applyAlignment="1">
      <alignment vertical="center"/>
      <protection/>
    </xf>
    <xf numFmtId="0" fontId="38" fillId="0" borderId="24" xfId="0" applyFont="1" applyBorder="1" applyAlignment="1">
      <alignment vertical="center"/>
    </xf>
    <xf numFmtId="0" fontId="38" fillId="0" borderId="25" xfId="92" applyFont="1" applyBorder="1" applyAlignment="1">
      <alignment vertical="center"/>
      <protection/>
    </xf>
    <xf numFmtId="0" fontId="48" fillId="0" borderId="25" xfId="92" applyFont="1" applyBorder="1" applyAlignment="1">
      <alignment vertical="center"/>
      <protection/>
    </xf>
    <xf numFmtId="0" fontId="38" fillId="0" borderId="26" xfId="0" applyFont="1" applyBorder="1" applyAlignment="1">
      <alignment vertical="center"/>
    </xf>
    <xf numFmtId="184" fontId="38" fillId="0" borderId="27" xfId="92" applyNumberFormat="1" applyFont="1" applyBorder="1" applyAlignment="1">
      <alignment vertical="center"/>
      <protection/>
    </xf>
    <xf numFmtId="184" fontId="38" fillId="0" borderId="28" xfId="92" applyNumberFormat="1" applyFont="1" applyBorder="1" applyAlignment="1">
      <alignment vertical="center"/>
      <protection/>
    </xf>
    <xf numFmtId="0" fontId="38" fillId="0" borderId="29" xfId="92" applyFont="1" applyBorder="1" applyAlignment="1">
      <alignment vertical="center"/>
      <protection/>
    </xf>
    <xf numFmtId="0" fontId="48" fillId="0" borderId="30" xfId="92" applyFont="1" applyBorder="1" applyAlignment="1">
      <alignment vertical="center"/>
      <protection/>
    </xf>
    <xf numFmtId="0" fontId="48" fillId="0" borderId="29" xfId="92" applyFont="1" applyBorder="1" applyAlignment="1">
      <alignment vertical="center"/>
      <protection/>
    </xf>
    <xf numFmtId="0" fontId="38" fillId="0" borderId="31" xfId="0" applyFont="1" applyBorder="1" applyAlignment="1">
      <alignment vertical="center"/>
    </xf>
    <xf numFmtId="184" fontId="47" fillId="0" borderId="32" xfId="92" applyNumberFormat="1" applyFont="1" applyBorder="1" applyAlignment="1">
      <alignment horizontal="center" vertical="center"/>
      <protection/>
    </xf>
    <xf numFmtId="0" fontId="38" fillId="0" borderId="33" xfId="0" applyFont="1" applyBorder="1" applyAlignment="1">
      <alignment vertical="center"/>
    </xf>
    <xf numFmtId="184" fontId="38" fillId="0" borderId="0" xfId="92" applyNumberFormat="1" applyFont="1" applyAlignment="1">
      <alignment vertical="center"/>
      <protection/>
    </xf>
    <xf numFmtId="0" fontId="38" fillId="0" borderId="0" xfId="92" applyFont="1" applyAlignment="1">
      <alignment vertical="center"/>
      <protection/>
    </xf>
    <xf numFmtId="4" fontId="38" fillId="0" borderId="0" xfId="0" applyNumberFormat="1" applyFont="1" applyAlignment="1">
      <alignment vertical="center"/>
    </xf>
    <xf numFmtId="0" fontId="38" fillId="0" borderId="0" xfId="0" applyFont="1" applyAlignment="1">
      <alignment horizontal="center" vertical="center"/>
    </xf>
    <xf numFmtId="0" fontId="39" fillId="7" borderId="32" xfId="0" applyFont="1" applyFill="1" applyBorder="1" applyAlignment="1">
      <alignment horizontal="center" vertical="center"/>
    </xf>
    <xf numFmtId="0" fontId="39" fillId="0" borderId="32" xfId="0" applyFont="1" applyFill="1" applyBorder="1" applyAlignment="1">
      <alignment horizontal="left" vertical="center" wrapText="1"/>
    </xf>
    <xf numFmtId="4" fontId="38" fillId="0" borderId="32" xfId="0" applyNumberFormat="1" applyFont="1" applyFill="1" applyBorder="1" applyAlignment="1">
      <alignment vertical="center"/>
    </xf>
    <xf numFmtId="0" fontId="49" fillId="0" borderId="32" xfId="0" applyFont="1" applyFill="1" applyBorder="1" applyAlignment="1">
      <alignment horizontal="left" vertical="center" wrapText="1"/>
    </xf>
    <xf numFmtId="0" fontId="38" fillId="0" borderId="32" xfId="0" applyFont="1" applyFill="1" applyBorder="1" applyAlignment="1">
      <alignment horizontal="left" vertical="center" wrapText="1"/>
    </xf>
    <xf numFmtId="0" fontId="38" fillId="0" borderId="32" xfId="0" applyFont="1" applyFill="1" applyBorder="1" applyAlignment="1">
      <alignment horizontal="center" vertical="center" wrapText="1"/>
    </xf>
    <xf numFmtId="0" fontId="39" fillId="0" borderId="0" xfId="0" applyFont="1" applyFill="1" applyBorder="1" applyAlignment="1">
      <alignment horizontal="left" vertical="center" wrapText="1"/>
    </xf>
    <xf numFmtId="4" fontId="38" fillId="0" borderId="0" xfId="0" applyNumberFormat="1" applyFont="1" applyFill="1" applyBorder="1" applyAlignment="1">
      <alignment vertical="center"/>
    </xf>
    <xf numFmtId="0" fontId="38" fillId="0" borderId="0" xfId="0" applyFont="1" applyFill="1" applyBorder="1" applyAlignment="1">
      <alignment vertical="center"/>
    </xf>
    <xf numFmtId="0" fontId="50" fillId="0" borderId="0" xfId="0" applyFont="1" applyFill="1" applyAlignment="1">
      <alignment vertical="center"/>
    </xf>
    <xf numFmtId="0" fontId="39" fillId="0" borderId="32" xfId="0" applyFont="1" applyBorder="1" applyAlignment="1">
      <alignment horizontal="center" vertical="center"/>
    </xf>
    <xf numFmtId="0" fontId="39" fillId="7" borderId="32" xfId="0" applyFont="1" applyFill="1" applyBorder="1" applyAlignment="1">
      <alignment horizontal="left" vertical="center" wrapText="1"/>
    </xf>
    <xf numFmtId="4" fontId="39" fillId="7" borderId="32" xfId="0" applyNumberFormat="1" applyFont="1" applyFill="1" applyBorder="1" applyAlignment="1">
      <alignment vertical="center"/>
    </xf>
    <xf numFmtId="0" fontId="38" fillId="0" borderId="32" xfId="0" applyFont="1" applyBorder="1" applyAlignment="1">
      <alignment horizontal="left" vertical="center" wrapText="1"/>
    </xf>
    <xf numFmtId="4" fontId="38" fillId="0" borderId="32" xfId="0" applyNumberFormat="1" applyFont="1" applyBorder="1" applyAlignment="1">
      <alignment vertical="center"/>
    </xf>
    <xf numFmtId="0" fontId="38" fillId="0" borderId="32" xfId="0" applyFont="1" applyBorder="1" applyAlignment="1">
      <alignment vertical="center"/>
    </xf>
    <xf numFmtId="0" fontId="51" fillId="0" borderId="0" xfId="91" applyFont="1" applyAlignment="1">
      <alignment vertical="center"/>
      <protection/>
    </xf>
    <xf numFmtId="4" fontId="39" fillId="7" borderId="34" xfId="0" applyNumberFormat="1" applyFont="1" applyFill="1" applyBorder="1" applyAlignment="1">
      <alignment horizontal="center" vertical="center" wrapText="1"/>
    </xf>
    <xf numFmtId="4" fontId="39" fillId="7" borderId="32" xfId="0" applyNumberFormat="1" applyFont="1" applyFill="1" applyBorder="1" applyAlignment="1">
      <alignment horizontal="center" vertical="center" wrapText="1"/>
    </xf>
    <xf numFmtId="4" fontId="52" fillId="7" borderId="32" xfId="0" applyNumberFormat="1" applyFont="1" applyFill="1" applyBorder="1" applyAlignment="1">
      <alignment horizontal="center" vertical="center"/>
    </xf>
    <xf numFmtId="0" fontId="38" fillId="0" borderId="35" xfId="0" applyFont="1" applyBorder="1" applyAlignment="1">
      <alignment horizontal="left" vertical="center"/>
    </xf>
    <xf numFmtId="4" fontId="38" fillId="0" borderId="32" xfId="0" applyNumberFormat="1" applyFont="1" applyBorder="1" applyAlignment="1">
      <alignment horizontal="center" vertical="center"/>
    </xf>
    <xf numFmtId="0" fontId="38" fillId="0" borderId="35" xfId="0" applyFont="1" applyBorder="1" applyAlignment="1">
      <alignment horizontal="center" vertical="center"/>
    </xf>
    <xf numFmtId="0" fontId="47" fillId="7" borderId="35" xfId="0" applyFont="1" applyFill="1" applyBorder="1" applyAlignment="1">
      <alignment horizontal="left" vertical="center"/>
    </xf>
    <xf numFmtId="4" fontId="39" fillId="7" borderId="32" xfId="0" applyNumberFormat="1" applyFont="1" applyFill="1" applyBorder="1" applyAlignment="1">
      <alignment horizontal="center" vertical="center"/>
    </xf>
    <xf numFmtId="10" fontId="51" fillId="0" borderId="0" xfId="91" applyNumberFormat="1" applyFont="1" applyAlignment="1">
      <alignment vertical="center"/>
      <protection/>
    </xf>
    <xf numFmtId="0" fontId="39" fillId="7" borderId="32" xfId="0" applyFont="1" applyFill="1" applyBorder="1" applyAlignment="1">
      <alignment horizontal="center" vertical="center" wrapText="1"/>
    </xf>
    <xf numFmtId="0" fontId="38" fillId="0" borderId="32" xfId="0" applyFont="1" applyBorder="1" applyAlignment="1">
      <alignment horizontal="center" vertical="center"/>
    </xf>
    <xf numFmtId="4" fontId="38" fillId="0" borderId="32" xfId="0" applyNumberFormat="1" applyFont="1" applyBorder="1" applyAlignment="1">
      <alignment horizontal="right" vertical="center"/>
    </xf>
    <xf numFmtId="0" fontId="39" fillId="7" borderId="32" xfId="0" applyFont="1" applyFill="1" applyBorder="1" applyAlignment="1">
      <alignment vertical="center"/>
    </xf>
    <xf numFmtId="4" fontId="39" fillId="7" borderId="32" xfId="0" applyNumberFormat="1" applyFont="1" applyFill="1" applyBorder="1" applyAlignment="1">
      <alignment horizontal="right" vertical="center"/>
    </xf>
    <xf numFmtId="0" fontId="38" fillId="0" borderId="0" xfId="0" applyFont="1" applyBorder="1" applyAlignment="1">
      <alignment vertical="center"/>
    </xf>
    <xf numFmtId="0" fontId="47" fillId="0" borderId="0" xfId="0" applyFont="1" applyAlignment="1">
      <alignment vertical="center"/>
    </xf>
    <xf numFmtId="0" fontId="38" fillId="7" borderId="32" xfId="0" applyFont="1" applyFill="1" applyBorder="1" applyAlignment="1">
      <alignment horizontal="center" vertical="center"/>
    </xf>
    <xf numFmtId="4" fontId="38" fillId="7" borderId="32" xfId="0" applyNumberFormat="1" applyFont="1" applyFill="1" applyBorder="1" applyAlignment="1">
      <alignment horizontal="right" vertical="center"/>
    </xf>
    <xf numFmtId="9" fontId="38" fillId="0" borderId="0" xfId="0" applyNumberFormat="1" applyFont="1" applyAlignment="1">
      <alignment horizontal="center" vertical="center"/>
    </xf>
    <xf numFmtId="9" fontId="53" fillId="7" borderId="32" xfId="0" applyNumberFormat="1" applyFont="1" applyFill="1" applyBorder="1" applyAlignment="1">
      <alignment horizontal="center" vertical="center" wrapText="1"/>
    </xf>
    <xf numFmtId="4" fontId="53" fillId="7" borderId="32" xfId="0" applyNumberFormat="1" applyFont="1" applyFill="1" applyBorder="1" applyAlignment="1">
      <alignment horizontal="center" vertical="center"/>
    </xf>
    <xf numFmtId="0" fontId="54" fillId="0" borderId="32" xfId="0" applyFont="1" applyBorder="1" applyAlignment="1">
      <alignment horizontal="center" vertical="center"/>
    </xf>
    <xf numFmtId="9" fontId="54" fillId="0" borderId="32" xfId="0" applyNumberFormat="1" applyFont="1" applyBorder="1" applyAlignment="1">
      <alignment horizontal="center" vertical="center"/>
    </xf>
    <xf numFmtId="4" fontId="54" fillId="0" borderId="32" xfId="0" applyNumberFormat="1" applyFont="1" applyBorder="1" applyAlignment="1">
      <alignment vertical="center"/>
    </xf>
    <xf numFmtId="0" fontId="55" fillId="0" borderId="32" xfId="0" applyFont="1" applyBorder="1" applyAlignment="1">
      <alignment vertical="center"/>
    </xf>
    <xf numFmtId="9" fontId="55" fillId="0" borderId="32" xfId="0" applyNumberFormat="1" applyFont="1" applyBorder="1" applyAlignment="1">
      <alignment horizontal="center" vertical="center"/>
    </xf>
    <xf numFmtId="0" fontId="54" fillId="0" borderId="32" xfId="0" applyFont="1" applyBorder="1" applyAlignment="1">
      <alignment vertical="center"/>
    </xf>
    <xf numFmtId="9" fontId="56" fillId="0" borderId="32" xfId="0" applyNumberFormat="1" applyFont="1" applyBorder="1" applyAlignment="1">
      <alignment horizontal="center" vertical="center"/>
    </xf>
    <xf numFmtId="4" fontId="56" fillId="0" borderId="32" xfId="0" applyNumberFormat="1" applyFont="1" applyBorder="1" applyAlignment="1">
      <alignment vertical="center"/>
    </xf>
    <xf numFmtId="9" fontId="38" fillId="7" borderId="32" xfId="0" applyNumberFormat="1" applyFont="1" applyFill="1" applyBorder="1" applyAlignment="1">
      <alignment horizontal="center" vertical="center"/>
    </xf>
    <xf numFmtId="4" fontId="38" fillId="7" borderId="32" xfId="0" applyNumberFormat="1" applyFont="1" applyFill="1" applyBorder="1" applyAlignment="1">
      <alignment vertical="center"/>
    </xf>
    <xf numFmtId="0" fontId="57"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38" fillId="0" borderId="32" xfId="0" applyFont="1" applyBorder="1" applyAlignment="1">
      <alignment horizontal="right" vertical="center" wrapText="1"/>
    </xf>
    <xf numFmtId="0" fontId="38" fillId="0" borderId="32" xfId="0" applyFont="1" applyFill="1" applyBorder="1" applyAlignment="1">
      <alignment horizontal="right" vertical="center" wrapText="1"/>
    </xf>
    <xf numFmtId="0" fontId="47" fillId="0" borderId="32" xfId="0" applyFont="1" applyFill="1" applyBorder="1" applyAlignment="1">
      <alignment horizontal="center" vertical="center"/>
    </xf>
    <xf numFmtId="0" fontId="48" fillId="0" borderId="32" xfId="0" applyFont="1" applyBorder="1" applyAlignment="1">
      <alignment vertical="center"/>
    </xf>
    <xf numFmtId="9" fontId="48" fillId="0" borderId="32" xfId="0" applyNumberFormat="1" applyFont="1" applyBorder="1" applyAlignment="1">
      <alignment horizontal="center" vertical="center"/>
    </xf>
    <xf numFmtId="4" fontId="48" fillId="0" borderId="32" xfId="0" applyNumberFormat="1" applyFont="1" applyBorder="1" applyAlignment="1">
      <alignment horizontal="center" vertical="center"/>
    </xf>
    <xf numFmtId="0" fontId="48" fillId="0" borderId="32" xfId="0" applyFont="1" applyBorder="1" applyAlignment="1">
      <alignment vertical="center" wrapText="1"/>
    </xf>
    <xf numFmtId="0" fontId="47" fillId="0" borderId="32" xfId="0" applyFont="1" applyFill="1" applyBorder="1" applyAlignment="1">
      <alignment horizontal="right" vertical="center"/>
    </xf>
    <xf numFmtId="9" fontId="48" fillId="0" borderId="32" xfId="0" applyNumberFormat="1" applyFont="1" applyFill="1" applyBorder="1" applyAlignment="1">
      <alignment horizontal="center" vertical="center"/>
    </xf>
    <xf numFmtId="4" fontId="48" fillId="0" borderId="32" xfId="0" applyNumberFormat="1" applyFont="1" applyFill="1" applyBorder="1" applyAlignment="1">
      <alignment horizontal="center" vertical="center"/>
    </xf>
    <xf numFmtId="0" fontId="38" fillId="0" borderId="32" xfId="0" applyFont="1" applyBorder="1" applyAlignment="1">
      <alignment horizontal="center" vertical="center" wrapText="1"/>
    </xf>
    <xf numFmtId="0" fontId="38" fillId="30" borderId="32" xfId="0" applyFont="1" applyFill="1" applyBorder="1" applyAlignment="1">
      <alignment vertical="center" wrapText="1"/>
    </xf>
    <xf numFmtId="0" fontId="38" fillId="0" borderId="32" xfId="0" applyFont="1" applyBorder="1" applyAlignment="1">
      <alignment vertical="center" wrapText="1"/>
    </xf>
    <xf numFmtId="0" fontId="47" fillId="0" borderId="32" xfId="0" applyFont="1" applyBorder="1" applyAlignment="1">
      <alignment horizontal="left" vertical="center"/>
    </xf>
    <xf numFmtId="0" fontId="39" fillId="0" borderId="0" xfId="0" applyFont="1" applyAlignment="1">
      <alignment vertical="center"/>
    </xf>
    <xf numFmtId="4" fontId="58" fillId="0" borderId="0" xfId="0" applyNumberFormat="1" applyFont="1" applyAlignment="1">
      <alignment horizontal="right" vertical="center"/>
    </xf>
    <xf numFmtId="0" fontId="58" fillId="0" borderId="0" xfId="0" applyFont="1" applyAlignment="1">
      <alignment vertical="center"/>
    </xf>
    <xf numFmtId="0" fontId="48" fillId="0" borderId="0" xfId="0" applyFont="1" applyFill="1" applyBorder="1" applyAlignment="1">
      <alignment horizontal="left"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4" fontId="38" fillId="0" borderId="0" xfId="0" applyNumberFormat="1" applyFont="1" applyAlignment="1">
      <alignment horizontal="right" vertical="center"/>
    </xf>
    <xf numFmtId="0" fontId="39" fillId="0" borderId="32" xfId="0" applyFont="1" applyBorder="1" applyAlignment="1">
      <alignment horizontal="left" vertical="center"/>
    </xf>
    <xf numFmtId="0" fontId="48" fillId="0" borderId="32" xfId="92" applyFont="1" applyBorder="1" applyAlignment="1">
      <alignment vertical="center"/>
      <protection/>
    </xf>
    <xf numFmtId="0" fontId="38" fillId="0" borderId="22" xfId="92" applyFont="1" applyBorder="1" applyAlignment="1">
      <alignment vertical="center"/>
      <protection/>
    </xf>
    <xf numFmtId="0" fontId="38" fillId="0" borderId="24" xfId="92" applyFont="1" applyBorder="1" applyAlignment="1">
      <alignment vertical="center"/>
      <protection/>
    </xf>
    <xf numFmtId="0" fontId="38" fillId="0" borderId="26" xfId="92" applyFont="1" applyBorder="1" applyAlignment="1">
      <alignment vertical="center"/>
      <protection/>
    </xf>
    <xf numFmtId="0" fontId="38" fillId="0" borderId="33" xfId="92" applyFont="1" applyBorder="1" applyAlignment="1">
      <alignment vertical="center"/>
      <protection/>
    </xf>
    <xf numFmtId="0" fontId="38" fillId="0" borderId="36" xfId="0" applyFont="1" applyBorder="1" applyAlignment="1">
      <alignment horizontal="center" vertical="center"/>
    </xf>
    <xf numFmtId="0" fontId="38" fillId="0" borderId="36" xfId="0" applyFont="1" applyBorder="1" applyAlignment="1">
      <alignment vertical="center"/>
    </xf>
    <xf numFmtId="0" fontId="46" fillId="0" borderId="0" xfId="0" applyFont="1" applyBorder="1" applyAlignment="1">
      <alignment horizontal="left" vertical="center"/>
    </xf>
    <xf numFmtId="0" fontId="47" fillId="0" borderId="35" xfId="0" applyFont="1" applyFill="1" applyBorder="1" applyAlignment="1">
      <alignment horizontal="center" vertical="center"/>
    </xf>
    <xf numFmtId="0" fontId="47" fillId="0" borderId="32" xfId="0" applyFont="1" applyFill="1" applyBorder="1" applyAlignment="1">
      <alignment horizontal="center" vertical="center" wrapText="1"/>
    </xf>
    <xf numFmtId="0" fontId="46" fillId="0" borderId="0" xfId="91" applyFont="1" applyFill="1" applyBorder="1" applyAlignment="1">
      <alignment vertical="center"/>
      <protection/>
    </xf>
    <xf numFmtId="0" fontId="51" fillId="0" borderId="0" xfId="91" applyFont="1" applyFill="1" applyBorder="1" applyAlignment="1">
      <alignment vertical="center"/>
      <protection/>
    </xf>
    <xf numFmtId="10" fontId="51" fillId="0" borderId="0" xfId="91" applyNumberFormat="1" applyFont="1" applyFill="1" applyBorder="1" applyAlignment="1">
      <alignment vertical="center"/>
      <protection/>
    </xf>
    <xf numFmtId="0" fontId="51" fillId="0" borderId="0" xfId="91" applyFont="1" applyBorder="1" applyAlignment="1">
      <alignment vertical="center"/>
      <protection/>
    </xf>
    <xf numFmtId="9" fontId="38" fillId="0" borderId="32" xfId="0" applyNumberFormat="1" applyFont="1" applyFill="1" applyBorder="1" applyAlignment="1">
      <alignment horizontal="center" vertical="center"/>
    </xf>
    <xf numFmtId="0" fontId="59" fillId="0" borderId="0" xfId="0" applyFont="1" applyAlignment="1">
      <alignment vertical="center"/>
    </xf>
    <xf numFmtId="4" fontId="52" fillId="0" borderId="32" xfId="0" applyNumberFormat="1" applyFont="1" applyBorder="1" applyAlignment="1">
      <alignment horizontal="center" vertical="center"/>
    </xf>
    <xf numFmtId="0" fontId="5" fillId="0" borderId="0" xfId="112">
      <alignment/>
      <protection/>
    </xf>
    <xf numFmtId="0" fontId="40" fillId="0" borderId="0" xfId="112" applyFont="1" applyAlignment="1">
      <alignment horizontal="center"/>
      <protection/>
    </xf>
    <xf numFmtId="0" fontId="40" fillId="0" borderId="0" xfId="112" applyFont="1" applyAlignment="1">
      <alignment horizontal="center" wrapText="1"/>
      <protection/>
    </xf>
    <xf numFmtId="0" fontId="41" fillId="0" borderId="0" xfId="112" applyFont="1">
      <alignment/>
      <protection/>
    </xf>
    <xf numFmtId="0" fontId="52" fillId="7" borderId="37" xfId="112" applyFont="1" applyFill="1" applyBorder="1" applyAlignment="1">
      <alignment horizontal="center" vertical="center" wrapText="1"/>
      <protection/>
    </xf>
    <xf numFmtId="0" fontId="52" fillId="7" borderId="38" xfId="112" applyFont="1" applyFill="1" applyBorder="1" applyAlignment="1">
      <alignment horizontal="center" vertical="center" wrapText="1"/>
      <protection/>
    </xf>
    <xf numFmtId="0" fontId="52" fillId="7" borderId="39" xfId="112" applyFont="1" applyFill="1" applyBorder="1" applyAlignment="1">
      <alignment horizontal="center" vertical="center" wrapText="1"/>
      <protection/>
    </xf>
    <xf numFmtId="0" fontId="38" fillId="0" borderId="40" xfId="112" applyFont="1" applyBorder="1" applyAlignment="1">
      <alignment horizontal="center" vertical="center"/>
      <protection/>
    </xf>
    <xf numFmtId="0" fontId="38" fillId="0" borderId="40" xfId="112" applyFont="1" applyBorder="1" applyAlignment="1">
      <alignment horizontal="left" vertical="center" wrapText="1"/>
      <protection/>
    </xf>
    <xf numFmtId="4" fontId="38" fillId="0" borderId="40" xfId="112" applyNumberFormat="1" applyFont="1" applyBorder="1" applyAlignment="1">
      <alignment horizontal="right" vertical="center"/>
      <protection/>
    </xf>
    <xf numFmtId="4" fontId="38" fillId="0" borderId="41" xfId="112" applyNumberFormat="1" applyFont="1" applyBorder="1" applyAlignment="1">
      <alignment horizontal="right" vertical="center"/>
      <protection/>
    </xf>
    <xf numFmtId="0" fontId="38" fillId="0" borderId="32" xfId="112" applyFont="1" applyBorder="1" applyAlignment="1">
      <alignment horizontal="center" vertical="center"/>
      <protection/>
    </xf>
    <xf numFmtId="0" fontId="38" fillId="0" borderId="32" xfId="112" applyFont="1" applyBorder="1" applyAlignment="1">
      <alignment horizontal="left" vertical="center" wrapText="1"/>
      <protection/>
    </xf>
    <xf numFmtId="4" fontId="38" fillId="0" borderId="32" xfId="112" applyNumberFormat="1" applyFont="1" applyBorder="1" applyAlignment="1">
      <alignment horizontal="right" vertical="center"/>
      <protection/>
    </xf>
    <xf numFmtId="4" fontId="38" fillId="0" borderId="42" xfId="112" applyNumberFormat="1" applyFont="1" applyBorder="1" applyAlignment="1">
      <alignment horizontal="right" vertical="center"/>
      <protection/>
    </xf>
    <xf numFmtId="0" fontId="5" fillId="0" borderId="0" xfId="112" applyAlignment="1">
      <alignment horizontal="left"/>
      <protection/>
    </xf>
    <xf numFmtId="4" fontId="38" fillId="0" borderId="43" xfId="112" applyNumberFormat="1" applyFont="1" applyBorder="1" applyAlignment="1">
      <alignment horizontal="right" vertical="center"/>
      <protection/>
    </xf>
    <xf numFmtId="0" fontId="38" fillId="7" borderId="44" xfId="112" applyFont="1" applyFill="1" applyBorder="1" applyAlignment="1">
      <alignment horizontal="center" vertical="center"/>
      <protection/>
    </xf>
    <xf numFmtId="0" fontId="39" fillId="7" borderId="44" xfId="112" applyFont="1" applyFill="1" applyBorder="1" applyAlignment="1">
      <alignment horizontal="right" vertical="center" wrapText="1"/>
      <protection/>
    </xf>
    <xf numFmtId="4" fontId="38" fillId="7" borderId="44" xfId="112" applyNumberFormat="1" applyFont="1" applyFill="1" applyBorder="1" applyAlignment="1">
      <alignment horizontal="right" vertical="center"/>
      <protection/>
    </xf>
    <xf numFmtId="4" fontId="39" fillId="7" borderId="44" xfId="112" applyNumberFormat="1" applyFont="1" applyFill="1" applyBorder="1" applyAlignment="1">
      <alignment horizontal="right" vertical="center"/>
      <protection/>
    </xf>
    <xf numFmtId="4" fontId="39" fillId="7" borderId="45" xfId="112" applyNumberFormat="1" applyFont="1" applyFill="1" applyBorder="1" applyAlignment="1">
      <alignment horizontal="right" vertical="center"/>
      <protection/>
    </xf>
    <xf numFmtId="4" fontId="39" fillId="7" borderId="46" xfId="112" applyNumberFormat="1" applyFont="1" applyFill="1" applyBorder="1" applyAlignment="1">
      <alignment horizontal="right" vertical="center"/>
      <protection/>
    </xf>
    <xf numFmtId="0" fontId="39" fillId="0" borderId="47" xfId="112" applyFont="1" applyBorder="1" applyAlignment="1">
      <alignment vertical="center" textRotation="90" wrapText="1"/>
      <protection/>
    </xf>
    <xf numFmtId="0" fontId="38" fillId="0" borderId="48" xfId="112" applyFont="1" applyBorder="1" applyAlignment="1">
      <alignment horizontal="center" vertical="center" textRotation="90" wrapText="1"/>
      <protection/>
    </xf>
    <xf numFmtId="0" fontId="38" fillId="0" borderId="48" xfId="112" applyFont="1" applyBorder="1" applyAlignment="1">
      <alignment horizontal="center" vertical="center"/>
      <protection/>
    </xf>
    <xf numFmtId="0" fontId="38" fillId="0" borderId="48" xfId="112" applyFont="1" applyBorder="1" applyAlignment="1">
      <alignment vertical="center" wrapText="1"/>
      <protection/>
    </xf>
    <xf numFmtId="4" fontId="38" fillId="0" borderId="48" xfId="112" applyNumberFormat="1" applyFont="1" applyBorder="1" applyAlignment="1">
      <alignment horizontal="right" vertical="center"/>
      <protection/>
    </xf>
    <xf numFmtId="4" fontId="38" fillId="0" borderId="49" xfId="112" applyNumberFormat="1" applyFont="1" applyBorder="1" applyAlignment="1">
      <alignment horizontal="right" vertical="center"/>
      <protection/>
    </xf>
    <xf numFmtId="0" fontId="38" fillId="0" borderId="40" xfId="112" applyFont="1" applyBorder="1" applyAlignment="1">
      <alignment vertical="center" wrapText="1"/>
      <protection/>
    </xf>
    <xf numFmtId="0" fontId="39" fillId="0" borderId="32" xfId="112" applyFont="1" applyBorder="1" applyAlignment="1">
      <alignment horizontal="right" vertical="center" wrapText="1"/>
      <protection/>
    </xf>
    <xf numFmtId="4" fontId="39" fillId="0" borderId="32" xfId="112" applyNumberFormat="1" applyFont="1" applyBorder="1" applyAlignment="1">
      <alignment horizontal="right" vertical="center"/>
      <protection/>
    </xf>
    <xf numFmtId="4" fontId="39" fillId="0" borderId="42" xfId="112" applyNumberFormat="1" applyFont="1" applyBorder="1" applyAlignment="1">
      <alignment horizontal="right" vertical="center"/>
      <protection/>
    </xf>
    <xf numFmtId="0" fontId="38" fillId="0" borderId="32" xfId="112" applyFont="1" applyBorder="1" applyAlignment="1">
      <alignment horizontal="center" vertical="center" textRotation="90" wrapText="1"/>
      <protection/>
    </xf>
    <xf numFmtId="0" fontId="38" fillId="0" borderId="32" xfId="112" applyFont="1" applyBorder="1" applyAlignment="1">
      <alignment vertical="center" wrapText="1"/>
      <protection/>
    </xf>
    <xf numFmtId="0" fontId="38" fillId="0" borderId="32" xfId="112" applyFont="1" applyBorder="1" applyAlignment="1">
      <alignment vertical="center"/>
      <protection/>
    </xf>
    <xf numFmtId="0" fontId="38" fillId="0" borderId="50" xfId="112" applyFont="1" applyBorder="1" applyAlignment="1">
      <alignment horizontal="center" vertical="center"/>
      <protection/>
    </xf>
    <xf numFmtId="4" fontId="38" fillId="0" borderId="50" xfId="112" applyNumberFormat="1" applyFont="1" applyBorder="1" applyAlignment="1">
      <alignment horizontal="right" vertical="center"/>
      <protection/>
    </xf>
    <xf numFmtId="4" fontId="39" fillId="0" borderId="50" xfId="112" applyNumberFormat="1" applyFont="1" applyBorder="1" applyAlignment="1">
      <alignment horizontal="right" vertical="center"/>
      <protection/>
    </xf>
    <xf numFmtId="4" fontId="39" fillId="0" borderId="43" xfId="112" applyNumberFormat="1" applyFont="1" applyBorder="1" applyAlignment="1">
      <alignment horizontal="right" vertical="center"/>
      <protection/>
    </xf>
    <xf numFmtId="0" fontId="39" fillId="7" borderId="51" xfId="112" applyFont="1" applyFill="1" applyBorder="1" applyAlignment="1">
      <alignment horizontal="right" vertical="center" wrapText="1"/>
      <protection/>
    </xf>
    <xf numFmtId="0" fontId="39" fillId="0" borderId="52" xfId="112" applyFont="1" applyBorder="1" applyAlignment="1">
      <alignment horizontal="center" vertical="center" wrapText="1"/>
      <protection/>
    </xf>
    <xf numFmtId="0" fontId="38" fillId="0" borderId="53" xfId="112" applyFont="1" applyBorder="1" applyAlignment="1">
      <alignment horizontal="center" vertical="center" textRotation="90"/>
      <protection/>
    </xf>
    <xf numFmtId="0" fontId="38" fillId="0" borderId="53" xfId="112" applyFont="1" applyBorder="1" applyAlignment="1">
      <alignment horizontal="center" vertical="center"/>
      <protection/>
    </xf>
    <xf numFmtId="0" fontId="38" fillId="0" borderId="53" xfId="112" applyFont="1" applyBorder="1" applyAlignment="1">
      <alignment vertical="center" wrapText="1"/>
      <protection/>
    </xf>
    <xf numFmtId="4" fontId="38" fillId="0" borderId="53" xfId="112" applyNumberFormat="1" applyFont="1" applyBorder="1" applyAlignment="1">
      <alignment horizontal="right" vertical="center"/>
      <protection/>
    </xf>
    <xf numFmtId="4" fontId="38" fillId="0" borderId="54" xfId="112" applyNumberFormat="1" applyFont="1" applyBorder="1" applyAlignment="1">
      <alignment horizontal="right" vertical="center"/>
      <protection/>
    </xf>
    <xf numFmtId="0" fontId="39" fillId="0" borderId="50" xfId="112" applyFont="1" applyBorder="1" applyAlignment="1">
      <alignment horizontal="right" vertical="center" wrapText="1"/>
      <protection/>
    </xf>
    <xf numFmtId="4" fontId="39" fillId="0" borderId="55" xfId="112" applyNumberFormat="1" applyFont="1" applyBorder="1" applyAlignment="1">
      <alignment horizontal="right" vertical="center"/>
      <protection/>
    </xf>
    <xf numFmtId="0" fontId="39" fillId="0" borderId="52" xfId="112" applyFont="1" applyBorder="1" applyAlignment="1">
      <alignment horizontal="center" vertical="center" textRotation="90" wrapText="1"/>
      <protection/>
    </xf>
    <xf numFmtId="0" fontId="60" fillId="0" borderId="53" xfId="112" applyFont="1" applyBorder="1" applyAlignment="1">
      <alignment horizontal="center" vertical="center" textRotation="90"/>
      <protection/>
    </xf>
    <xf numFmtId="0" fontId="38" fillId="0" borderId="32" xfId="112" applyFont="1" applyBorder="1" applyAlignment="1">
      <alignment horizontal="center" vertical="center" wrapText="1"/>
      <protection/>
    </xf>
    <xf numFmtId="0" fontId="60" fillId="0" borderId="53" xfId="112" applyFont="1" applyBorder="1" applyAlignment="1">
      <alignment horizontal="center" vertical="center" textRotation="90" wrapText="1"/>
      <protection/>
    </xf>
    <xf numFmtId="0" fontId="60" fillId="0" borderId="32" xfId="112" applyFont="1" applyBorder="1" applyAlignment="1">
      <alignment horizontal="center" vertical="center" textRotation="90"/>
      <protection/>
    </xf>
    <xf numFmtId="0" fontId="60" fillId="0" borderId="32" xfId="112" applyFont="1" applyBorder="1" applyAlignment="1">
      <alignment horizontal="center" vertical="center" textRotation="90" wrapText="1"/>
      <protection/>
    </xf>
    <xf numFmtId="0" fontId="38" fillId="0" borderId="50" xfId="112" applyFont="1" applyBorder="1" applyAlignment="1">
      <alignment horizontal="center" vertical="center" wrapText="1"/>
      <protection/>
    </xf>
    <xf numFmtId="0" fontId="38" fillId="0" borderId="52" xfId="112" applyFont="1" applyBorder="1" applyAlignment="1">
      <alignment horizontal="center" vertical="center" textRotation="90" wrapText="1"/>
      <protection/>
    </xf>
    <xf numFmtId="0" fontId="38" fillId="0" borderId="53" xfId="112" applyFont="1" applyBorder="1" applyAlignment="1">
      <alignment horizontal="center" vertical="center" wrapText="1"/>
      <protection/>
    </xf>
    <xf numFmtId="0" fontId="39" fillId="0" borderId="53" xfId="112" applyFont="1" applyBorder="1" applyAlignment="1">
      <alignment horizontal="right" vertical="center" wrapText="1"/>
      <protection/>
    </xf>
    <xf numFmtId="0" fontId="38" fillId="0" borderId="40" xfId="112" applyFont="1" applyBorder="1" applyAlignment="1">
      <alignment horizontal="center" vertical="center" wrapText="1"/>
      <protection/>
    </xf>
    <xf numFmtId="4" fontId="38" fillId="0" borderId="18" xfId="112" applyNumberFormat="1" applyFont="1" applyBorder="1" applyAlignment="1">
      <alignment horizontal="right" vertical="center"/>
      <protection/>
    </xf>
    <xf numFmtId="4" fontId="38" fillId="0" borderId="56" xfId="112" applyNumberFormat="1" applyFont="1" applyBorder="1" applyAlignment="1">
      <alignment horizontal="right" vertical="center"/>
      <protection/>
    </xf>
    <xf numFmtId="0" fontId="38" fillId="7" borderId="44" xfId="112" applyFont="1" applyFill="1" applyBorder="1" applyAlignment="1">
      <alignment horizontal="center" vertical="center" wrapText="1"/>
      <protection/>
    </xf>
    <xf numFmtId="4" fontId="38" fillId="0" borderId="55" xfId="112" applyNumberFormat="1" applyFont="1" applyBorder="1" applyAlignment="1">
      <alignment horizontal="right" vertical="center"/>
      <protection/>
    </xf>
    <xf numFmtId="0" fontId="38" fillId="7" borderId="44" xfId="112" applyFont="1" applyFill="1" applyBorder="1" applyAlignment="1">
      <alignment wrapText="1"/>
      <protection/>
    </xf>
    <xf numFmtId="0" fontId="39" fillId="7" borderId="44" xfId="112" applyFont="1" applyFill="1" applyBorder="1" applyAlignment="1">
      <alignment horizontal="right" wrapText="1"/>
      <protection/>
    </xf>
    <xf numFmtId="0" fontId="38" fillId="7" borderId="44" xfId="112" applyFont="1" applyFill="1" applyBorder="1" applyAlignment="1">
      <alignment horizontal="center" wrapText="1"/>
      <protection/>
    </xf>
    <xf numFmtId="4" fontId="38" fillId="7" borderId="44" xfId="112" applyNumberFormat="1" applyFont="1" applyFill="1" applyBorder="1">
      <alignment/>
      <protection/>
    </xf>
    <xf numFmtId="4" fontId="39" fillId="7" borderId="44" xfId="112" applyNumberFormat="1" applyFont="1" applyFill="1" applyBorder="1">
      <alignment/>
      <protection/>
    </xf>
    <xf numFmtId="4" fontId="39" fillId="7" borderId="46" xfId="112" applyNumberFormat="1" applyFont="1" applyFill="1" applyBorder="1">
      <alignment/>
      <protection/>
    </xf>
    <xf numFmtId="0" fontId="48" fillId="0" borderId="0" xfId="112" applyFont="1" applyBorder="1">
      <alignment/>
      <protection/>
    </xf>
    <xf numFmtId="0" fontId="48" fillId="0" borderId="0" xfId="112" applyFont="1" applyBorder="1" applyAlignment="1">
      <alignment wrapText="1"/>
      <protection/>
    </xf>
    <xf numFmtId="0" fontId="39" fillId="7" borderId="48" xfId="112" applyFont="1" applyFill="1" applyBorder="1" applyAlignment="1">
      <alignment horizontal="center" vertical="center" wrapText="1"/>
      <protection/>
    </xf>
    <xf numFmtId="0" fontId="39" fillId="7" borderId="49" xfId="112" applyFont="1" applyFill="1" applyBorder="1" applyAlignment="1">
      <alignment horizontal="center" vertical="center" wrapText="1"/>
      <protection/>
    </xf>
    <xf numFmtId="4" fontId="61" fillId="0" borderId="18" xfId="112" applyNumberFormat="1" applyFont="1" applyBorder="1">
      <alignment/>
      <protection/>
    </xf>
    <xf numFmtId="4" fontId="61" fillId="0" borderId="41" xfId="112" applyNumberFormat="1" applyFont="1" applyBorder="1">
      <alignment/>
      <protection/>
    </xf>
    <xf numFmtId="4" fontId="61" fillId="0" borderId="32" xfId="112" applyNumberFormat="1" applyFont="1" applyBorder="1">
      <alignment/>
      <protection/>
    </xf>
    <xf numFmtId="4" fontId="61" fillId="0" borderId="42" xfId="112" applyNumberFormat="1" applyFont="1" applyBorder="1">
      <alignment/>
      <protection/>
    </xf>
    <xf numFmtId="4" fontId="61" fillId="0" borderId="50" xfId="112" applyNumberFormat="1" applyFont="1" applyBorder="1">
      <alignment/>
      <protection/>
    </xf>
    <xf numFmtId="4" fontId="61" fillId="0" borderId="43" xfId="112" applyNumberFormat="1" applyFont="1" applyBorder="1">
      <alignment/>
      <protection/>
    </xf>
    <xf numFmtId="4" fontId="62" fillId="0" borderId="48" xfId="112" applyNumberFormat="1" applyFont="1" applyBorder="1">
      <alignment/>
      <protection/>
    </xf>
    <xf numFmtId="4" fontId="62" fillId="0" borderId="49" xfId="112" applyNumberFormat="1" applyFont="1" applyBorder="1">
      <alignment/>
      <protection/>
    </xf>
    <xf numFmtId="0" fontId="5" fillId="0" borderId="0" xfId="112" applyAlignment="1">
      <alignment wrapText="1"/>
      <protection/>
    </xf>
    <xf numFmtId="9" fontId="39" fillId="7" borderId="32" xfId="0" applyNumberFormat="1" applyFont="1" applyFill="1" applyBorder="1" applyAlignment="1">
      <alignment horizontal="center" vertical="center" wrapText="1"/>
    </xf>
    <xf numFmtId="4" fontId="39" fillId="0" borderId="32" xfId="0" applyNumberFormat="1" applyFont="1" applyBorder="1" applyAlignment="1">
      <alignment vertical="center"/>
    </xf>
    <xf numFmtId="0" fontId="47" fillId="0" borderId="11" xfId="0" applyFont="1" applyBorder="1" applyAlignment="1">
      <alignment horizontal="center" vertical="center" wrapText="1"/>
    </xf>
    <xf numFmtId="4" fontId="38" fillId="0" borderId="11" xfId="0" applyNumberFormat="1" applyFont="1" applyBorder="1" applyAlignment="1">
      <alignment horizontal="center" vertical="center" wrapText="1"/>
    </xf>
    <xf numFmtId="4" fontId="38" fillId="0" borderId="11" xfId="0" applyNumberFormat="1" applyFont="1" applyFill="1" applyBorder="1" applyAlignment="1">
      <alignment horizontal="center" vertical="center" wrapText="1"/>
    </xf>
    <xf numFmtId="0" fontId="47" fillId="7" borderId="32" xfId="0" applyFont="1" applyFill="1" applyBorder="1" applyAlignment="1">
      <alignment horizontal="center" vertical="center" wrapText="1"/>
    </xf>
    <xf numFmtId="0" fontId="47" fillId="7" borderId="32" xfId="0" applyFont="1" applyFill="1" applyBorder="1" applyAlignment="1">
      <alignment horizontal="center" vertical="center"/>
    </xf>
    <xf numFmtId="4" fontId="47" fillId="7" borderId="32" xfId="0" applyNumberFormat="1" applyFont="1" applyFill="1" applyBorder="1" applyAlignment="1">
      <alignment horizontal="center" vertical="center"/>
    </xf>
    <xf numFmtId="4" fontId="47" fillId="7" borderId="32" xfId="0" applyNumberFormat="1" applyFont="1" applyFill="1" applyBorder="1" applyAlignment="1">
      <alignment horizontal="center" vertical="center" wrapText="1"/>
    </xf>
    <xf numFmtId="0" fontId="66" fillId="0" borderId="0" xfId="0" applyFont="1" applyAlignment="1">
      <alignment vertical="center"/>
    </xf>
    <xf numFmtId="4" fontId="39" fillId="7" borderId="32" xfId="0" applyNumberFormat="1" applyFont="1" applyFill="1" applyBorder="1" applyAlignment="1">
      <alignment vertical="center"/>
    </xf>
    <xf numFmtId="2" fontId="38" fillId="0" borderId="32" xfId="0" applyNumberFormat="1" applyFont="1" applyBorder="1" applyAlignment="1">
      <alignment horizontal="center" vertical="center"/>
    </xf>
    <xf numFmtId="4" fontId="38" fillId="0" borderId="35" xfId="0" applyNumberFormat="1" applyFont="1" applyBorder="1" applyAlignment="1">
      <alignment horizontal="right" vertical="center"/>
    </xf>
    <xf numFmtId="2" fontId="66" fillId="0" borderId="11" xfId="0" applyNumberFormat="1" applyFont="1" applyBorder="1" applyAlignment="1">
      <alignment horizontal="center" vertical="center"/>
    </xf>
    <xf numFmtId="4" fontId="38" fillId="0" borderId="32" xfId="82" applyNumberFormat="1" applyFont="1" applyBorder="1" applyAlignment="1">
      <alignment horizontal="center" vertical="center" wrapText="1"/>
    </xf>
    <xf numFmtId="0" fontId="38" fillId="0" borderId="50" xfId="112" applyFont="1" applyBorder="1" applyAlignment="1">
      <alignment horizontal="left" vertical="center" wrapText="1"/>
      <protection/>
    </xf>
    <xf numFmtId="4" fontId="38" fillId="0" borderId="11" xfId="112" applyNumberFormat="1" applyFont="1" applyBorder="1" applyAlignment="1">
      <alignment horizontal="right" vertical="center"/>
      <protection/>
    </xf>
    <xf numFmtId="4" fontId="38" fillId="0" borderId="57" xfId="112" applyNumberFormat="1" applyFont="1" applyBorder="1" applyAlignment="1">
      <alignment horizontal="right" vertical="center"/>
      <protection/>
    </xf>
    <xf numFmtId="4" fontId="38" fillId="0" borderId="35" xfId="112" applyNumberFormat="1" applyFont="1" applyBorder="1" applyAlignment="1">
      <alignment horizontal="right" vertical="center"/>
      <protection/>
    </xf>
    <xf numFmtId="0" fontId="67" fillId="0" borderId="0" xfId="112" applyFont="1">
      <alignment/>
      <protection/>
    </xf>
    <xf numFmtId="0" fontId="5" fillId="0" borderId="0" xfId="112" applyFill="1">
      <alignment/>
      <protection/>
    </xf>
    <xf numFmtId="0" fontId="48" fillId="0" borderId="32" xfId="92" applyFont="1" applyBorder="1" applyAlignment="1">
      <alignment vertical="center" wrapText="1"/>
      <protection/>
    </xf>
    <xf numFmtId="0" fontId="48" fillId="0" borderId="35" xfId="0" applyFont="1" applyBorder="1" applyAlignment="1">
      <alignment horizontal="left" vertical="center" wrapText="1"/>
    </xf>
    <xf numFmtId="0" fontId="48" fillId="0" borderId="58" xfId="0" applyFont="1" applyBorder="1" applyAlignment="1">
      <alignment horizontal="left" vertical="center" wrapText="1"/>
    </xf>
    <xf numFmtId="0" fontId="48" fillId="0" borderId="34" xfId="0" applyFont="1" applyBorder="1" applyAlignment="1">
      <alignment horizontal="left" vertical="center" wrapText="1"/>
    </xf>
    <xf numFmtId="0" fontId="47" fillId="0" borderId="35" xfId="0" applyFont="1" applyBorder="1" applyAlignment="1">
      <alignment horizontal="center" vertical="center"/>
    </xf>
    <xf numFmtId="0" fontId="47" fillId="0" borderId="58" xfId="0" applyFont="1" applyBorder="1" applyAlignment="1">
      <alignment horizontal="center" vertical="center"/>
    </xf>
    <xf numFmtId="0" fontId="47" fillId="0" borderId="34" xfId="0" applyFont="1" applyBorder="1" applyAlignment="1">
      <alignment horizontal="center" vertical="center"/>
    </xf>
    <xf numFmtId="0" fontId="0" fillId="0" borderId="59"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36" xfId="0" applyBorder="1" applyAlignment="1">
      <alignment vertical="center"/>
    </xf>
    <xf numFmtId="0" fontId="0" fillId="0" borderId="6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63" fillId="0" borderId="0" xfId="0" applyFont="1" applyAlignment="1">
      <alignment horizontal="center" vertical="center"/>
    </xf>
    <xf numFmtId="0" fontId="60" fillId="0" borderId="0" xfId="0" applyFont="1" applyAlignment="1">
      <alignment vertical="center"/>
    </xf>
    <xf numFmtId="0" fontId="48" fillId="0" borderId="35" xfId="92" applyFont="1" applyBorder="1" applyAlignment="1">
      <alignment horizontal="left" vertical="center"/>
      <protection/>
    </xf>
    <xf numFmtId="0" fontId="48" fillId="0" borderId="58" xfId="92" applyFont="1" applyBorder="1" applyAlignment="1">
      <alignment horizontal="left" vertical="center"/>
      <protection/>
    </xf>
    <xf numFmtId="0" fontId="48" fillId="0" borderId="34" xfId="92" applyFont="1" applyBorder="1" applyAlignment="1">
      <alignment horizontal="left" vertical="center"/>
      <protection/>
    </xf>
    <xf numFmtId="0" fontId="63" fillId="0" borderId="0" xfId="0" applyFont="1" applyBorder="1" applyAlignment="1">
      <alignment horizontal="center" vertical="center" wrapText="1"/>
    </xf>
    <xf numFmtId="0" fontId="47" fillId="7" borderId="32" xfId="0" applyFont="1" applyFill="1" applyBorder="1" applyAlignment="1">
      <alignment horizontal="left" vertical="center" wrapText="1"/>
    </xf>
    <xf numFmtId="0" fontId="38" fillId="0" borderId="61" xfId="0" applyFont="1" applyBorder="1" applyAlignment="1">
      <alignment vertical="center" wrapText="1"/>
    </xf>
    <xf numFmtId="0" fontId="0" fillId="0" borderId="62" xfId="0" applyBorder="1" applyAlignment="1">
      <alignment vertical="center"/>
    </xf>
    <xf numFmtId="204" fontId="38" fillId="0" borderId="35" xfId="0" applyNumberFormat="1" applyFont="1" applyFill="1" applyBorder="1" applyAlignment="1">
      <alignment horizontal="center" vertical="center"/>
    </xf>
    <xf numFmtId="204" fontId="38" fillId="0" borderId="58" xfId="0" applyNumberFormat="1" applyFont="1" applyFill="1" applyBorder="1" applyAlignment="1">
      <alignment horizontal="center" vertical="center"/>
    </xf>
    <xf numFmtId="204" fontId="38" fillId="0" borderId="34" xfId="0" applyNumberFormat="1" applyFont="1" applyFill="1" applyBorder="1" applyAlignment="1">
      <alignment horizontal="center" vertical="center"/>
    </xf>
    <xf numFmtId="184" fontId="38" fillId="0" borderId="61" xfId="92" applyNumberFormat="1" applyFont="1" applyBorder="1" applyAlignment="1">
      <alignment horizontal="left" vertical="center" wrapText="1" shrinkToFit="1"/>
      <protection/>
    </xf>
    <xf numFmtId="0" fontId="0" fillId="0" borderId="59" xfId="0" applyBorder="1" applyAlignment="1">
      <alignment horizontal="left" vertical="center" wrapText="1" shrinkToFit="1"/>
    </xf>
    <xf numFmtId="0" fontId="0" fillId="0" borderId="11"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60" xfId="0" applyBorder="1" applyAlignment="1">
      <alignment horizontal="left" vertical="center" wrapText="1" shrinkToFit="1"/>
    </xf>
    <xf numFmtId="0" fontId="0" fillId="0" borderId="31" xfId="0" applyBorder="1" applyAlignment="1">
      <alignment horizontal="left" vertical="center" wrapText="1" shrinkToFit="1"/>
    </xf>
    <xf numFmtId="184" fontId="38" fillId="0" borderId="61" xfId="92" applyNumberFormat="1" applyFont="1" applyBorder="1" applyAlignment="1">
      <alignment vertical="center" wrapText="1"/>
      <protection/>
    </xf>
    <xf numFmtId="184" fontId="38" fillId="0" borderId="59" xfId="92" applyNumberFormat="1" applyFont="1" applyBorder="1" applyAlignment="1">
      <alignment vertical="center"/>
      <protection/>
    </xf>
    <xf numFmtId="184" fontId="38" fillId="0" borderId="11" xfId="92" applyNumberFormat="1" applyFont="1" applyBorder="1" applyAlignment="1">
      <alignment vertical="center"/>
      <protection/>
    </xf>
    <xf numFmtId="184" fontId="38" fillId="0" borderId="36" xfId="92" applyNumberFormat="1" applyFont="1" applyBorder="1" applyAlignment="1">
      <alignment vertical="center"/>
      <protection/>
    </xf>
    <xf numFmtId="184" fontId="38" fillId="0" borderId="60" xfId="92" applyNumberFormat="1" applyFont="1" applyBorder="1" applyAlignment="1">
      <alignment vertical="center"/>
      <protection/>
    </xf>
    <xf numFmtId="184" fontId="38" fillId="0" borderId="31" xfId="92" applyNumberFormat="1" applyFont="1" applyBorder="1" applyAlignment="1">
      <alignment vertical="center"/>
      <protection/>
    </xf>
    <xf numFmtId="0" fontId="39" fillId="0" borderId="37" xfId="112" applyFont="1" applyBorder="1" applyAlignment="1">
      <alignment horizontal="center" vertical="center" textRotation="90" wrapText="1"/>
      <protection/>
    </xf>
    <xf numFmtId="0" fontId="39" fillId="0" borderId="52" xfId="112" applyFont="1" applyBorder="1" applyAlignment="1">
      <alignment horizontal="center" vertical="center" textRotation="90" wrapText="1"/>
      <protection/>
    </xf>
    <xf numFmtId="0" fontId="39" fillId="0" borderId="63" xfId="112" applyFont="1" applyBorder="1" applyAlignment="1">
      <alignment horizontal="center" vertical="center" textRotation="90" wrapText="1"/>
      <protection/>
    </xf>
    <xf numFmtId="0" fontId="60" fillId="0" borderId="38" xfId="112" applyFont="1" applyBorder="1" applyAlignment="1">
      <alignment horizontal="center" vertical="center" textRotation="90" wrapText="1"/>
      <protection/>
    </xf>
    <xf numFmtId="0" fontId="60" fillId="0" borderId="53" xfId="112" applyFont="1" applyBorder="1" applyAlignment="1">
      <alignment horizontal="center" vertical="center" textRotation="90" wrapText="1"/>
      <protection/>
    </xf>
    <xf numFmtId="0" fontId="60" fillId="0" borderId="18" xfId="112" applyFont="1" applyBorder="1" applyAlignment="1">
      <alignment horizontal="center" vertical="center" textRotation="90" wrapText="1"/>
      <protection/>
    </xf>
    <xf numFmtId="0" fontId="60" fillId="0" borderId="50" xfId="112" applyFont="1" applyBorder="1" applyAlignment="1">
      <alignment horizontal="center" vertical="center" textRotation="90"/>
      <protection/>
    </xf>
    <xf numFmtId="0" fontId="60" fillId="0" borderId="53" xfId="112" applyFont="1" applyBorder="1" applyAlignment="1">
      <alignment horizontal="center" vertical="center" textRotation="90"/>
      <protection/>
    </xf>
    <xf numFmtId="0" fontId="60" fillId="0" borderId="18" xfId="112" applyFont="1" applyBorder="1" applyAlignment="1">
      <alignment horizontal="center" vertical="center" textRotation="90"/>
      <protection/>
    </xf>
    <xf numFmtId="0" fontId="60" fillId="0" borderId="51" xfId="112" applyFont="1" applyBorder="1" applyAlignment="1">
      <alignment horizontal="center" vertical="center" textRotation="90"/>
      <protection/>
    </xf>
    <xf numFmtId="0" fontId="46" fillId="0" borderId="64" xfId="112" applyFont="1" applyBorder="1" applyAlignment="1">
      <alignment horizontal="left"/>
      <protection/>
    </xf>
    <xf numFmtId="0" fontId="46" fillId="0" borderId="65" xfId="112" applyFont="1" applyBorder="1" applyAlignment="1">
      <alignment horizontal="left"/>
      <protection/>
    </xf>
    <xf numFmtId="0" fontId="46" fillId="0" borderId="66" xfId="112" applyFont="1" applyBorder="1" applyAlignment="1">
      <alignment horizontal="left"/>
      <protection/>
    </xf>
    <xf numFmtId="0" fontId="60" fillId="0" borderId="51" xfId="112" applyFont="1" applyBorder="1" applyAlignment="1">
      <alignment horizontal="center" vertical="center" textRotation="90" wrapText="1"/>
      <protection/>
    </xf>
    <xf numFmtId="0" fontId="60" fillId="0" borderId="50" xfId="112" applyFont="1" applyBorder="1" applyAlignment="1">
      <alignment horizontal="center" vertical="center" textRotation="90" wrapText="1"/>
      <protection/>
    </xf>
    <xf numFmtId="0" fontId="60" fillId="0" borderId="38" xfId="112" applyFont="1" applyBorder="1" applyAlignment="1">
      <alignment horizontal="center" vertical="center" textRotation="90"/>
      <protection/>
    </xf>
    <xf numFmtId="0" fontId="39" fillId="0" borderId="67" xfId="112" applyFont="1" applyBorder="1" applyAlignment="1">
      <alignment horizontal="center" vertical="center" textRotation="90" wrapText="1"/>
      <protection/>
    </xf>
    <xf numFmtId="0" fontId="39" fillId="0" borderId="68" xfId="112" applyFont="1" applyBorder="1" applyAlignment="1">
      <alignment horizontal="center" vertical="center" textRotation="90" wrapText="1"/>
      <protection/>
    </xf>
    <xf numFmtId="0" fontId="39" fillId="0" borderId="69" xfId="112" applyFont="1" applyBorder="1" applyAlignment="1">
      <alignment horizontal="center" vertical="center" textRotation="90" wrapText="1"/>
      <protection/>
    </xf>
    <xf numFmtId="0" fontId="39" fillId="0" borderId="70" xfId="112" applyFont="1" applyBorder="1" applyAlignment="1">
      <alignment horizontal="center" vertical="center" textRotation="90" wrapText="1"/>
      <protection/>
    </xf>
    <xf numFmtId="0" fontId="60" fillId="0" borderId="32" xfId="112" applyFont="1" applyBorder="1" applyAlignment="1">
      <alignment horizontal="center" vertical="center" textRotation="90" wrapText="1"/>
      <protection/>
    </xf>
    <xf numFmtId="0" fontId="60" fillId="0" borderId="44" xfId="112" applyFont="1" applyBorder="1" applyAlignment="1">
      <alignment horizontal="center" vertical="center" textRotation="90" wrapText="1"/>
      <protection/>
    </xf>
    <xf numFmtId="0" fontId="44" fillId="0" borderId="0" xfId="0" applyFont="1" applyAlignment="1">
      <alignment horizontal="justify" wrapText="1"/>
    </xf>
    <xf numFmtId="0" fontId="0" fillId="0" borderId="0" xfId="0" applyAlignment="1">
      <alignment/>
    </xf>
    <xf numFmtId="0" fontId="38" fillId="0" borderId="68" xfId="112" applyFont="1" applyBorder="1" applyAlignment="1">
      <alignment horizontal="center"/>
      <protection/>
    </xf>
    <xf numFmtId="0" fontId="38" fillId="0" borderId="32" xfId="112" applyFont="1" applyBorder="1" applyAlignment="1">
      <alignment horizontal="center"/>
      <protection/>
    </xf>
    <xf numFmtId="0" fontId="38" fillId="0" borderId="69" xfId="112" applyFont="1" applyBorder="1" applyAlignment="1">
      <alignment horizontal="center"/>
      <protection/>
    </xf>
    <xf numFmtId="0" fontId="38" fillId="0" borderId="50" xfId="112" applyFont="1" applyBorder="1" applyAlignment="1">
      <alignment horizontal="center"/>
      <protection/>
    </xf>
    <xf numFmtId="0" fontId="39" fillId="0" borderId="47" xfId="112" applyFont="1" applyBorder="1" applyAlignment="1">
      <alignment horizontal="center"/>
      <protection/>
    </xf>
    <xf numFmtId="0" fontId="39" fillId="0" borderId="48" xfId="112" applyFont="1" applyBorder="1" applyAlignment="1">
      <alignment horizontal="center"/>
      <protection/>
    </xf>
    <xf numFmtId="0" fontId="43" fillId="0" borderId="0" xfId="0" applyFont="1" applyAlignment="1">
      <alignment horizontal="justify"/>
    </xf>
    <xf numFmtId="0" fontId="44" fillId="0" borderId="0" xfId="0" applyFont="1" applyAlignment="1">
      <alignment horizontal="justify"/>
    </xf>
    <xf numFmtId="0" fontId="39" fillId="7" borderId="47" xfId="112" applyFont="1" applyFill="1" applyBorder="1" applyAlignment="1">
      <alignment horizontal="center" vertical="center" wrapText="1"/>
      <protection/>
    </xf>
    <xf numFmtId="0" fontId="39" fillId="7" borderId="48" xfId="112" applyFont="1" applyFill="1" applyBorder="1" applyAlignment="1">
      <alignment horizontal="center" vertical="center" wrapText="1"/>
      <protection/>
    </xf>
    <xf numFmtId="0" fontId="38" fillId="0" borderId="71" xfId="112" applyFont="1" applyBorder="1" applyAlignment="1">
      <alignment horizontal="center"/>
      <protection/>
    </xf>
    <xf numFmtId="0" fontId="38" fillId="0" borderId="18" xfId="112" applyFont="1" applyBorder="1" applyAlignment="1">
      <alignment horizontal="center"/>
      <protection/>
    </xf>
    <xf numFmtId="0" fontId="47" fillId="0" borderId="32" xfId="0" applyFont="1" applyBorder="1" applyAlignment="1">
      <alignment horizontal="center" vertical="center"/>
    </xf>
    <xf numFmtId="0" fontId="46" fillId="0" borderId="0" xfId="0" applyFont="1" applyFill="1" applyBorder="1" applyAlignment="1">
      <alignment vertical="center" wrapText="1"/>
    </xf>
    <xf numFmtId="0" fontId="58" fillId="0" borderId="0" xfId="0" applyFont="1" applyFill="1" applyBorder="1" applyAlignment="1">
      <alignment vertical="center" wrapText="1"/>
    </xf>
    <xf numFmtId="0" fontId="38" fillId="0" borderId="32" xfId="0" applyFont="1" applyBorder="1" applyAlignment="1">
      <alignment horizontal="center" vertical="center"/>
    </xf>
    <xf numFmtId="0" fontId="39" fillId="0" borderId="32" xfId="0" applyFont="1" applyBorder="1" applyAlignment="1">
      <alignment horizontal="center" vertical="center"/>
    </xf>
    <xf numFmtId="0" fontId="38" fillId="0" borderId="62" xfId="0" applyFont="1" applyBorder="1" applyAlignment="1">
      <alignment horizontal="left" vertical="center" wrapText="1"/>
    </xf>
    <xf numFmtId="9" fontId="47" fillId="7" borderId="32" xfId="0" applyNumberFormat="1" applyFont="1" applyFill="1" applyBorder="1" applyAlignment="1">
      <alignment horizontal="center" vertical="center" wrapText="1"/>
    </xf>
    <xf numFmtId="0" fontId="39" fillId="0" borderId="35" xfId="0" applyFont="1" applyBorder="1" applyAlignment="1">
      <alignment horizontal="center" vertical="center" wrapText="1"/>
    </xf>
    <xf numFmtId="0" fontId="39" fillId="0" borderId="34" xfId="0" applyFont="1" applyBorder="1" applyAlignment="1">
      <alignment horizontal="center" vertical="center" wrapText="1"/>
    </xf>
    <xf numFmtId="0" fontId="39" fillId="7" borderId="32" xfId="0" applyFont="1" applyFill="1" applyBorder="1" applyAlignment="1">
      <alignment horizontal="center" vertical="center"/>
    </xf>
    <xf numFmtId="4" fontId="39" fillId="7" borderId="32" xfId="0" applyNumberFormat="1" applyFont="1" applyFill="1" applyBorder="1" applyAlignment="1">
      <alignment horizontal="center" vertical="center"/>
    </xf>
    <xf numFmtId="4" fontId="39" fillId="7" borderId="32" xfId="0" applyNumberFormat="1" applyFont="1" applyFill="1" applyBorder="1" applyAlignment="1">
      <alignment horizontal="center" vertical="center" wrapText="1"/>
    </xf>
    <xf numFmtId="0" fontId="53" fillId="7" borderId="32" xfId="0" applyFont="1" applyFill="1" applyBorder="1" applyAlignment="1">
      <alignment horizontal="center" vertical="center"/>
    </xf>
    <xf numFmtId="0" fontId="39" fillId="7" borderId="32" xfId="0" applyFont="1" applyFill="1" applyBorder="1" applyAlignment="1">
      <alignment horizontal="center" vertical="center" wrapText="1"/>
    </xf>
    <xf numFmtId="9" fontId="64" fillId="7" borderId="32" xfId="0" applyNumberFormat="1" applyFont="1" applyFill="1" applyBorder="1" applyAlignment="1">
      <alignment horizontal="center" vertical="center" wrapText="1"/>
    </xf>
    <xf numFmtId="0" fontId="46" fillId="0" borderId="0" xfId="0" applyFont="1" applyAlignment="1">
      <alignment horizontal="left" vertical="center" wrapText="1"/>
    </xf>
    <xf numFmtId="0" fontId="47" fillId="7" borderId="35" xfId="0" applyFont="1" applyFill="1" applyBorder="1" applyAlignment="1">
      <alignment horizontal="center" vertical="center"/>
    </xf>
    <xf numFmtId="0" fontId="47" fillId="7" borderId="58" xfId="0" applyFont="1" applyFill="1" applyBorder="1" applyAlignment="1">
      <alignment horizontal="center" vertical="center"/>
    </xf>
    <xf numFmtId="0" fontId="47" fillId="7" borderId="34" xfId="0" applyFont="1" applyFill="1" applyBorder="1" applyAlignment="1">
      <alignment horizontal="center" vertical="center"/>
    </xf>
    <xf numFmtId="0" fontId="39" fillId="7" borderId="50" xfId="0" applyFont="1" applyFill="1" applyBorder="1" applyAlignment="1">
      <alignment horizontal="center" vertical="center" wrapText="1"/>
    </xf>
    <xf numFmtId="0" fontId="39" fillId="7" borderId="53" xfId="0" applyFont="1" applyFill="1" applyBorder="1" applyAlignment="1">
      <alignment horizontal="center" vertical="center" wrapText="1"/>
    </xf>
    <xf numFmtId="0" fontId="39" fillId="7" borderId="18" xfId="0" applyFont="1" applyFill="1" applyBorder="1" applyAlignment="1">
      <alignment horizontal="center" vertical="center" wrapText="1"/>
    </xf>
    <xf numFmtId="0" fontId="39" fillId="7" borderId="61" xfId="0" applyFont="1" applyFill="1" applyBorder="1" applyAlignment="1">
      <alignment horizontal="center" vertical="center" wrapText="1"/>
    </xf>
    <xf numFmtId="0" fontId="39" fillId="7" borderId="59"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39" fillId="7" borderId="36" xfId="0" applyFont="1" applyFill="1" applyBorder="1" applyAlignment="1">
      <alignment horizontal="center" vertical="center" wrapText="1"/>
    </xf>
    <xf numFmtId="0" fontId="39" fillId="7" borderId="60" xfId="0" applyFont="1" applyFill="1" applyBorder="1" applyAlignment="1">
      <alignment horizontal="center" vertical="center" wrapText="1"/>
    </xf>
    <xf numFmtId="0" fontId="39" fillId="7" borderId="31" xfId="0" applyFont="1" applyFill="1" applyBorder="1" applyAlignment="1">
      <alignment horizontal="center" vertical="center" wrapText="1"/>
    </xf>
    <xf numFmtId="4" fontId="39" fillId="7" borderId="35" xfId="0" applyNumberFormat="1" applyFont="1" applyFill="1" applyBorder="1" applyAlignment="1">
      <alignment horizontal="center" vertical="center"/>
    </xf>
    <xf numFmtId="4" fontId="39" fillId="7" borderId="58" xfId="0" applyNumberFormat="1" applyFont="1" applyFill="1" applyBorder="1" applyAlignment="1">
      <alignment horizontal="center" vertical="center"/>
    </xf>
    <xf numFmtId="4" fontId="39" fillId="7" borderId="34" xfId="0" applyNumberFormat="1" applyFont="1" applyFill="1" applyBorder="1" applyAlignment="1">
      <alignment horizontal="center" vertical="center"/>
    </xf>
    <xf numFmtId="0" fontId="38" fillId="0" borderId="35" xfId="0" applyFont="1" applyBorder="1" applyAlignment="1">
      <alignment horizontal="left" vertical="center"/>
    </xf>
    <xf numFmtId="0" fontId="38" fillId="0" borderId="34" xfId="0" applyFont="1" applyBorder="1" applyAlignment="1">
      <alignment horizontal="left" vertical="center"/>
    </xf>
    <xf numFmtId="0" fontId="47" fillId="7" borderId="35" xfId="0" applyFont="1" applyFill="1" applyBorder="1" applyAlignment="1">
      <alignment horizontal="left" vertical="center"/>
    </xf>
    <xf numFmtId="0" fontId="47" fillId="7" borderId="34" xfId="0" applyFont="1" applyFill="1" applyBorder="1" applyAlignment="1">
      <alignment horizontal="left" vertical="center"/>
    </xf>
    <xf numFmtId="0" fontId="38" fillId="0" borderId="35" xfId="0" applyFont="1" applyBorder="1" applyAlignment="1">
      <alignment horizontal="center" vertical="center"/>
    </xf>
    <xf numFmtId="0" fontId="38" fillId="0" borderId="34" xfId="0" applyFont="1" applyBorder="1" applyAlignment="1">
      <alignment horizontal="center" vertical="center"/>
    </xf>
    <xf numFmtId="0" fontId="46" fillId="0" borderId="0" xfId="0" applyFont="1" applyBorder="1" applyAlignment="1">
      <alignment horizontal="left" vertical="center" wrapText="1"/>
    </xf>
    <xf numFmtId="0" fontId="47" fillId="7" borderId="32" xfId="0" applyFont="1" applyFill="1" applyBorder="1" applyAlignment="1">
      <alignment horizontal="center" vertical="center"/>
    </xf>
    <xf numFmtId="0" fontId="38" fillId="0" borderId="32" xfId="0" applyFont="1" applyBorder="1" applyAlignment="1">
      <alignment horizontal="left" vertical="center"/>
    </xf>
    <xf numFmtId="0" fontId="47" fillId="7" borderId="32" xfId="0" applyFont="1" applyFill="1" applyBorder="1" applyAlignment="1">
      <alignment horizontal="left" vertical="center"/>
    </xf>
    <xf numFmtId="4" fontId="47" fillId="7" borderId="58" xfId="0" applyNumberFormat="1" applyFont="1" applyFill="1" applyBorder="1" applyAlignment="1">
      <alignment horizontal="center" vertical="center"/>
    </xf>
    <xf numFmtId="4" fontId="47" fillId="7" borderId="34" xfId="0" applyNumberFormat="1" applyFont="1" applyFill="1" applyBorder="1" applyAlignment="1">
      <alignment horizontal="center" vertical="center"/>
    </xf>
    <xf numFmtId="0" fontId="39" fillId="7" borderId="35" xfId="0" applyFont="1" applyFill="1" applyBorder="1" applyAlignment="1">
      <alignment horizontal="center" vertical="center"/>
    </xf>
    <xf numFmtId="4" fontId="39" fillId="7" borderId="50" xfId="0" applyNumberFormat="1" applyFont="1" applyFill="1" applyBorder="1" applyAlignment="1">
      <alignment horizontal="center" vertical="center" wrapText="1"/>
    </xf>
    <xf numFmtId="4" fontId="39" fillId="7" borderId="18" xfId="0" applyNumberFormat="1" applyFont="1" applyFill="1" applyBorder="1" applyAlignment="1">
      <alignment horizontal="center" vertical="center" wrapText="1"/>
    </xf>
    <xf numFmtId="0" fontId="47" fillId="0" borderId="50" xfId="0" applyFont="1" applyBorder="1" applyAlignment="1">
      <alignment horizontal="center" vertical="center"/>
    </xf>
    <xf numFmtId="0" fontId="47" fillId="0" borderId="18" xfId="0" applyFont="1" applyBorder="1" applyAlignment="1">
      <alignment horizontal="center" vertical="center"/>
    </xf>
    <xf numFmtId="0" fontId="3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47" fillId="7" borderId="50" xfId="0" applyFont="1" applyFill="1" applyBorder="1" applyAlignment="1">
      <alignment horizontal="center" vertical="center"/>
    </xf>
    <xf numFmtId="0" fontId="47" fillId="7" borderId="18" xfId="0" applyFont="1" applyFill="1" applyBorder="1" applyAlignment="1">
      <alignment horizontal="center" vertical="center"/>
    </xf>
    <xf numFmtId="4" fontId="47" fillId="7" borderId="35" xfId="0" applyNumberFormat="1" applyFont="1" applyFill="1" applyBorder="1" applyAlignment="1">
      <alignment horizontal="center" vertical="center"/>
    </xf>
    <xf numFmtId="1" fontId="38" fillId="0" borderId="32" xfId="0" applyNumberFormat="1" applyFont="1" applyBorder="1" applyAlignment="1">
      <alignment vertical="center"/>
    </xf>
    <xf numFmtId="0" fontId="38" fillId="0" borderId="0" xfId="0" applyFont="1" applyAlignment="1">
      <alignment vertical="center"/>
    </xf>
    <xf numFmtId="0" fontId="68" fillId="0" borderId="0" xfId="112" applyFont="1" applyAlignment="1">
      <alignment wrapText="1"/>
      <protection/>
    </xf>
    <xf numFmtId="0" fontId="69" fillId="0" borderId="0" xfId="0" applyFont="1" applyAlignment="1">
      <alignment wrapText="1"/>
    </xf>
  </cellXfs>
  <cellStyles count="112">
    <cellStyle name="Normal" xfId="0"/>
    <cellStyle name="_1892" xfId="15"/>
    <cellStyle name="1892" xfId="16"/>
    <cellStyle name="20% - Accent1" xfId="17"/>
    <cellStyle name="20% - Accent2" xfId="18"/>
    <cellStyle name="20% - Accent3" xfId="19"/>
    <cellStyle name="20% - Accent4" xfId="20"/>
    <cellStyle name="20% - Accent5" xfId="21"/>
    <cellStyle name="20% - Accent6" xfId="22"/>
    <cellStyle name="20% - Έμφαση1" xfId="23"/>
    <cellStyle name="20% - Έμφαση2" xfId="24"/>
    <cellStyle name="20% - Έμφαση3" xfId="25"/>
    <cellStyle name="20% - Έμφαση4" xfId="26"/>
    <cellStyle name="20% - Έμφαση5" xfId="27"/>
    <cellStyle name="20% - Έμφαση6" xfId="28"/>
    <cellStyle name="40% - Accent1" xfId="29"/>
    <cellStyle name="40% - Accent2" xfId="30"/>
    <cellStyle name="40% - Accent3" xfId="31"/>
    <cellStyle name="40% - Accent4" xfId="32"/>
    <cellStyle name="40% - Accent5" xfId="33"/>
    <cellStyle name="40% - Accent6" xfId="34"/>
    <cellStyle name="40% - Έμφαση1" xfId="35"/>
    <cellStyle name="40% - Έμφαση2" xfId="36"/>
    <cellStyle name="40% - Έμφαση3" xfId="37"/>
    <cellStyle name="40% - Έμφαση4" xfId="38"/>
    <cellStyle name="40% - Έμφαση5" xfId="39"/>
    <cellStyle name="40% - Έμφαση6" xfId="40"/>
    <cellStyle name="60% - Accent1" xfId="41"/>
    <cellStyle name="60% - Accent2" xfId="42"/>
    <cellStyle name="60% - Accent3" xfId="43"/>
    <cellStyle name="60% - Accent4" xfId="44"/>
    <cellStyle name="60% - Accent5" xfId="45"/>
    <cellStyle name="60% - Accent6" xfId="46"/>
    <cellStyle name="60% - Έμφαση1" xfId="47"/>
    <cellStyle name="60% - Έμφαση2" xfId="48"/>
    <cellStyle name="60% - Έμφαση3" xfId="49"/>
    <cellStyle name="60% - Έμφαση4" xfId="50"/>
    <cellStyle name="60% - Έμφαση5" xfId="51"/>
    <cellStyle name="60% - Έμφαση6" xfId="52"/>
    <cellStyle name="Accent1" xfId="53"/>
    <cellStyle name="Accent2" xfId="54"/>
    <cellStyle name="Accent3" xfId="55"/>
    <cellStyle name="Accent4" xfId="56"/>
    <cellStyle name="Accent5" xfId="57"/>
    <cellStyle name="Accent6" xfId="58"/>
    <cellStyle name="Bad" xfId="59"/>
    <cellStyle name="Calculation" xfId="60"/>
    <cellStyle name="Check Cell" xfId="61"/>
    <cellStyle name="Comma" xfId="62"/>
    <cellStyle name="Comma [0]" xfId="63"/>
    <cellStyle name="Currency" xfId="64"/>
    <cellStyle name="Currency [0]" xfId="65"/>
    <cellStyle name="DATE01" xfId="66"/>
    <cellStyle name="Euro"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Input" xfId="76"/>
    <cellStyle name="Linked Cell" xfId="77"/>
    <cellStyle name="MYSTYLE01" xfId="78"/>
    <cellStyle name="Neutral" xfId="79"/>
    <cellStyle name="Note" xfId="80"/>
    <cellStyle name="Output" xfId="81"/>
    <cellStyle name="Percent" xfId="82"/>
    <cellStyle name="Title" xfId="83"/>
    <cellStyle name="Total" xfId="84"/>
    <cellStyle name="Total of totals" xfId="85"/>
    <cellStyle name="vanster" xfId="86"/>
    <cellStyle name="Währung" xfId="87"/>
    <cellStyle name="Warning Text" xfId="88"/>
    <cellStyle name="Ακολουθούμενος δεσμός" xfId="89"/>
    <cellStyle name="Βασικό_daneio" xfId="90"/>
    <cellStyle name="Βασικό_Sheet1 (2)" xfId="91"/>
    <cellStyle name="Βασικό_Σύνοψη Προγράμματος" xfId="92"/>
    <cellStyle name="Δεσμός" xfId="93"/>
    <cellStyle name="Διαχωριστικό χιλιάδων/υποδιαστολή_R ΣΥΝΕΔΡ" xfId="94"/>
    <cellStyle name="Εισαγωγή" xfId="95"/>
    <cellStyle name="Έλεγχος κελιού" xfId="96"/>
    <cellStyle name="Έμφαση1" xfId="97"/>
    <cellStyle name="Έμφαση2" xfId="98"/>
    <cellStyle name="Έμφαση3" xfId="99"/>
    <cellStyle name="Έμφαση4" xfId="100"/>
    <cellStyle name="Έμφαση5" xfId="101"/>
    <cellStyle name="Έμφαση6" xfId="102"/>
    <cellStyle name="Έξοδος" xfId="103"/>
    <cellStyle name="Επεξηγηματικό κείμενο" xfId="104"/>
    <cellStyle name="Επικεφαλίδα 1" xfId="105"/>
    <cellStyle name="Επικεφαλίδα 2" xfId="106"/>
    <cellStyle name="Επικεφαλίδα 3" xfId="107"/>
    <cellStyle name="Επικεφαλίδα 4" xfId="108"/>
    <cellStyle name="Κακό" xfId="109"/>
    <cellStyle name="Καλό" xfId="110"/>
    <cellStyle name="Κανονικό 2" xfId="111"/>
    <cellStyle name="Κανονικό 2 2" xfId="112"/>
    <cellStyle name="Κανονικό 3" xfId="113"/>
    <cellStyle name="Κανονικό 3 2" xfId="114"/>
    <cellStyle name="Κανονικό 3 2 2" xfId="115"/>
    <cellStyle name="Κανονικό 5" xfId="116"/>
    <cellStyle name="Κανονικό 5 2" xfId="117"/>
    <cellStyle name="Κόμμα 2" xfId="118"/>
    <cellStyle name="Ουδέτερο" xfId="119"/>
    <cellStyle name="Προειδοποιητικό κείμενο" xfId="120"/>
    <cellStyle name="Σημείωση" xfId="121"/>
    <cellStyle name="Συνδεδεμένο κελί" xfId="122"/>
    <cellStyle name="Σύνολο" xfId="123"/>
    <cellStyle name="Τίτλος" xfId="124"/>
    <cellStyle name="Υπολογισμός"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0</xdr:colOff>
      <xdr:row>16</xdr:row>
      <xdr:rowOff>0</xdr:rowOff>
    </xdr:to>
    <xdr:sp>
      <xdr:nvSpPr>
        <xdr:cNvPr id="1" name="Text Box 1"/>
        <xdr:cNvSpPr txBox="1">
          <a:spLocks noChangeArrowheads="1"/>
        </xdr:cNvSpPr>
      </xdr:nvSpPr>
      <xdr:spPr>
        <a:xfrm>
          <a:off x="0" y="4362450"/>
          <a:ext cx="5000625"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Greek"/>
              <a:ea typeface="Arial Greek"/>
              <a:cs typeface="Arial Greek"/>
            </a:rPr>
            <a:t>ΑΙΤΙΟΛΟΓΗΣΗ: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5</xdr:col>
      <xdr:colOff>0</xdr:colOff>
      <xdr:row>11</xdr:row>
      <xdr:rowOff>0</xdr:rowOff>
    </xdr:to>
    <xdr:sp>
      <xdr:nvSpPr>
        <xdr:cNvPr id="1" name="Text Box 1"/>
        <xdr:cNvSpPr txBox="1">
          <a:spLocks noChangeArrowheads="1"/>
        </xdr:cNvSpPr>
      </xdr:nvSpPr>
      <xdr:spPr>
        <a:xfrm>
          <a:off x="0" y="2828925"/>
          <a:ext cx="80581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Greek"/>
              <a:ea typeface="Arial Greek"/>
              <a:cs typeface="Arial Greek"/>
            </a:rPr>
            <a:t>ΑΙΤΙΟΛΟΓΗΣΗ: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6;&#953;&#945;&#967;&#949;&#943;&#961;&#953;&#963;&#951;%20&#948;&#945;&#957;&#949;&#943;&#959;&#965;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922;&#927;&#933;&#922;&#927;&#933;&#923;&#917;&#932;&#913;&#931;\&#922;&#913;&#932;&#913;&#920;&#917;&#931;&#919;%2023-12-9\&#927;&#921;&#922;&#927;&#925;&#927;&#924;&#921;&#922;&#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932;&#945;%20&#941;&#947;&#947;&#961;&#945;&#966;&#940;%20&#956;&#959;&#965;\&#924;&#960;&#953;&#963;&#953;&#961;&#943;&#964;&#963;&#945;&#962;\&#927;&#917;\&#922;&#945;&#964;&#940;&#952;&#949;&#963;&#951;%20&#960;&#961;&#972;&#964;&#945;&#963;&#951;&#962;%20121006\&#913;&#958;&#953;&#959;&#955;&#972;&#947;&#951;&#963;&#95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user\Local%20Settings\Temp\&#928;&#961;&#959;&#963;&#969;&#961;&#953;&#957;&#972;&#962;%20&#954;&#945;&#964;&#940;&#955;&#959;&#947;&#959;&#962;%202%20&#947;&#953;&#945;%20SEMINARIO.zip\&#928;&#929;&#927;&#932;&#933;&#928;&#913;%20II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OCUME~1\6FD3~1\LOCALS~1\Temp\&#916;&#913;&#925;&#917;&#921;&#927;_&#935;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Documents%20and%20Settings\&#914;&#945;&#963;&#953;&#955;&#949;&#953;&#940;&#948;&#951;&#962;\&#932;&#945;%20&#941;&#947;&#947;&#961;&#945;&#966;&#940;%20&#956;&#959;&#965;\&#959;&#953;&#954;&#959;&#957;&#959;&#956;_&#945;&#957;&#945;&#955;&#973;&#963;&#949;&#953;&#962;\&#948;&#945;&#957;&#949;&#953;&#945;-&#932;&#961;&#940;&#960;&#949;&#950;&#949;&#962;-&#945;&#957;&#945;&#955;&#973;&#963;&#949;&#953;&#962;-&#964;&#973;&#960;&#959;&#953;\&#948;&#945;&#957;&#949;&#953;&#945;-&#964;&#973;&#960;&#959;&#953;-&#945;&#957;&#945;&#955;&#973;&#963;&#949;&#953;&#962;\&#932;&#933;&#928;&#927;&#9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Documents%20and%20Settings\user\Local%20Settings\Temp\&#928;&#961;&#959;&#963;&#969;&#961;&#953;&#957;&#972;&#962;%20&#954;&#945;&#964;&#940;&#955;&#959;&#947;&#959;&#962;%202%20&#947;&#953;&#945;%20SEMINARIO.zip\IAS%20BALANCE%20FINAL%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WINDOWS\TEMP\TD_0001.DIR\Theor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Users\vagelis\AppData\Local\Temp\7zO543B.tmp\prn_&#932;&#949;&#965;&#967;2_4&#928;&#953;&#957;&#933;&#9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Πίνακας διαχείρισης δανείου"/>
    </sheetNames>
    <sheetDataSet>
      <sheetData sheetId="0">
        <row r="6">
          <cell r="D6">
            <v>518042.36</v>
          </cell>
        </row>
        <row r="7">
          <cell r="D7">
            <v>0.076</v>
          </cell>
        </row>
        <row r="8">
          <cell r="D8">
            <v>10</v>
          </cell>
        </row>
        <row r="10">
          <cell r="D10">
            <v>39448</v>
          </cell>
        </row>
        <row r="18">
          <cell r="I18">
            <v>500281.51407914667</v>
          </cell>
        </row>
        <row r="19">
          <cell r="I19">
            <v>481845.7560133009</v>
          </cell>
        </row>
        <row r="20">
          <cell r="I20">
            <v>462709.439140953</v>
          </cell>
        </row>
        <row r="21">
          <cell r="I21">
            <v>442845.9422274559</v>
          </cell>
        </row>
        <row r="22">
          <cell r="I22">
            <v>422227.63243124593</v>
          </cell>
        </row>
        <row r="23">
          <cell r="I23">
            <v>400825.82686277997</v>
          </cell>
        </row>
        <row r="24">
          <cell r="I24">
            <v>378610.7526827123</v>
          </cell>
        </row>
        <row r="25">
          <cell r="I25">
            <v>355551.505683802</v>
          </cell>
        </row>
        <row r="26">
          <cell r="I26">
            <v>331616.00729893317</v>
          </cell>
        </row>
        <row r="27">
          <cell r="I27">
            <v>306770.9599754393</v>
          </cell>
        </row>
        <row r="28">
          <cell r="I28">
            <v>280981.80085365265</v>
          </cell>
        </row>
        <row r="29">
          <cell r="I29">
            <v>254212.65368523813</v>
          </cell>
        </row>
        <row r="30">
          <cell r="I30">
            <v>226426.27892442385</v>
          </cell>
        </row>
        <row r="31">
          <cell r="I31">
            <v>197584.02192269865</v>
          </cell>
        </row>
        <row r="32">
          <cell r="I32">
            <v>167645.7591549079</v>
          </cell>
        </row>
        <row r="33">
          <cell r="I33">
            <v>136569.84240194107</v>
          </cell>
        </row>
        <row r="34">
          <cell r="I34">
            <v>104313.04081236152</v>
          </cell>
        </row>
        <row r="35">
          <cell r="I35">
            <v>70830.48076237793</v>
          </cell>
        </row>
        <row r="36">
          <cell r="I36">
            <v>36075.583430494975</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I51">
            <v>0</v>
          </cell>
        </row>
        <row r="52">
          <cell r="I52">
            <v>0</v>
          </cell>
        </row>
        <row r="53">
          <cell r="I53">
            <v>0</v>
          </cell>
        </row>
        <row r="54">
          <cell r="I54">
            <v>0</v>
          </cell>
        </row>
        <row r="55">
          <cell r="I55">
            <v>0</v>
          </cell>
        </row>
        <row r="56">
          <cell r="I56">
            <v>0</v>
          </cell>
        </row>
        <row r="57">
          <cell r="I57">
            <v>0</v>
          </cell>
        </row>
        <row r="58">
          <cell r="I58">
            <v>0</v>
          </cell>
        </row>
        <row r="59">
          <cell r="I59">
            <v>0</v>
          </cell>
        </row>
        <row r="60">
          <cell r="I60">
            <v>0</v>
          </cell>
        </row>
        <row r="61">
          <cell r="I61">
            <v>0</v>
          </cell>
        </row>
        <row r="62">
          <cell r="I62">
            <v>0</v>
          </cell>
        </row>
        <row r="63">
          <cell r="I63">
            <v>0</v>
          </cell>
        </row>
        <row r="64">
          <cell r="I64">
            <v>0</v>
          </cell>
        </row>
        <row r="65">
          <cell r="I65">
            <v>0</v>
          </cell>
        </row>
        <row r="66">
          <cell r="I66">
            <v>0</v>
          </cell>
        </row>
        <row r="67">
          <cell r="I67">
            <v>0</v>
          </cell>
        </row>
        <row r="68">
          <cell r="I68">
            <v>0</v>
          </cell>
        </row>
        <row r="69">
          <cell r="I69">
            <v>0</v>
          </cell>
        </row>
        <row r="70">
          <cell r="I70">
            <v>0</v>
          </cell>
        </row>
        <row r="71">
          <cell r="I71">
            <v>0</v>
          </cell>
        </row>
        <row r="72">
          <cell r="I72">
            <v>0</v>
          </cell>
        </row>
        <row r="73">
          <cell r="I73">
            <v>0</v>
          </cell>
        </row>
        <row r="74">
          <cell r="I74">
            <v>0</v>
          </cell>
        </row>
        <row r="75">
          <cell r="I75">
            <v>0</v>
          </cell>
        </row>
        <row r="76">
          <cell r="I76">
            <v>0</v>
          </cell>
        </row>
        <row r="77">
          <cell r="I77">
            <v>0</v>
          </cell>
        </row>
        <row r="78">
          <cell r="I78">
            <v>0</v>
          </cell>
        </row>
        <row r="79">
          <cell r="I79">
            <v>0</v>
          </cell>
        </row>
        <row r="80">
          <cell r="I80">
            <v>0</v>
          </cell>
        </row>
        <row r="81">
          <cell r="I81">
            <v>0</v>
          </cell>
        </row>
        <row r="82">
          <cell r="I82">
            <v>0</v>
          </cell>
        </row>
        <row r="83">
          <cell r="I83">
            <v>0</v>
          </cell>
        </row>
        <row r="84">
          <cell r="I84">
            <v>0</v>
          </cell>
        </row>
        <row r="85">
          <cell r="I85">
            <v>0</v>
          </cell>
        </row>
        <row r="86">
          <cell r="I86">
            <v>0</v>
          </cell>
        </row>
        <row r="87">
          <cell r="I87">
            <v>0</v>
          </cell>
        </row>
        <row r="88">
          <cell r="I88">
            <v>0</v>
          </cell>
        </row>
        <row r="89">
          <cell r="I89">
            <v>0</v>
          </cell>
        </row>
        <row r="90">
          <cell r="I90">
            <v>0</v>
          </cell>
        </row>
        <row r="91">
          <cell r="I91">
            <v>0</v>
          </cell>
        </row>
        <row r="92">
          <cell r="I92">
            <v>0</v>
          </cell>
        </row>
        <row r="93">
          <cell r="I93">
            <v>0</v>
          </cell>
        </row>
        <row r="94">
          <cell r="I94">
            <v>0</v>
          </cell>
        </row>
        <row r="95">
          <cell r="I95">
            <v>0</v>
          </cell>
        </row>
        <row r="96">
          <cell r="I96">
            <v>0</v>
          </cell>
        </row>
        <row r="97">
          <cell r="I97">
            <v>0</v>
          </cell>
        </row>
        <row r="98">
          <cell r="I98">
            <v>0</v>
          </cell>
        </row>
        <row r="99">
          <cell r="I99">
            <v>0</v>
          </cell>
        </row>
        <row r="100">
          <cell r="I100">
            <v>0</v>
          </cell>
        </row>
        <row r="101">
          <cell r="I101">
            <v>0</v>
          </cell>
        </row>
        <row r="102">
          <cell r="I102">
            <v>0</v>
          </cell>
        </row>
        <row r="103">
          <cell r="I103">
            <v>0</v>
          </cell>
        </row>
        <row r="104">
          <cell r="I104">
            <v>0</v>
          </cell>
        </row>
        <row r="105">
          <cell r="I105">
            <v>0</v>
          </cell>
        </row>
        <row r="106">
          <cell r="I106">
            <v>0</v>
          </cell>
        </row>
        <row r="107">
          <cell r="I107">
            <v>0</v>
          </cell>
        </row>
        <row r="108">
          <cell r="I108">
            <v>0</v>
          </cell>
        </row>
        <row r="109">
          <cell r="I109">
            <v>0</v>
          </cell>
        </row>
        <row r="110">
          <cell r="I110">
            <v>0</v>
          </cell>
        </row>
        <row r="111">
          <cell r="I111">
            <v>0</v>
          </cell>
        </row>
        <row r="112">
          <cell r="I112">
            <v>0</v>
          </cell>
        </row>
        <row r="113">
          <cell r="I113">
            <v>0</v>
          </cell>
        </row>
        <row r="114">
          <cell r="I114">
            <v>0</v>
          </cell>
        </row>
        <row r="115">
          <cell r="I115">
            <v>0</v>
          </cell>
        </row>
        <row r="116">
          <cell r="I116">
            <v>0</v>
          </cell>
        </row>
        <row r="117">
          <cell r="I117">
            <v>0</v>
          </cell>
        </row>
        <row r="118">
          <cell r="I118">
            <v>0</v>
          </cell>
        </row>
        <row r="119">
          <cell r="I119">
            <v>0</v>
          </cell>
        </row>
        <row r="120">
          <cell r="I120">
            <v>0</v>
          </cell>
        </row>
        <row r="121">
          <cell r="I121">
            <v>0</v>
          </cell>
        </row>
        <row r="122">
          <cell r="I122">
            <v>0</v>
          </cell>
        </row>
        <row r="123">
          <cell r="I123">
            <v>0</v>
          </cell>
        </row>
        <row r="124">
          <cell r="I124">
            <v>0</v>
          </cell>
        </row>
        <row r="125">
          <cell r="I125">
            <v>0</v>
          </cell>
        </row>
        <row r="126">
          <cell r="I126">
            <v>0</v>
          </cell>
        </row>
        <row r="127">
          <cell r="I127">
            <v>0</v>
          </cell>
        </row>
        <row r="128">
          <cell r="I128">
            <v>0</v>
          </cell>
        </row>
        <row r="129">
          <cell r="I129">
            <v>0</v>
          </cell>
        </row>
        <row r="130">
          <cell r="I130">
            <v>0</v>
          </cell>
        </row>
        <row r="131">
          <cell r="I131">
            <v>0</v>
          </cell>
        </row>
        <row r="132">
          <cell r="I132">
            <v>0</v>
          </cell>
        </row>
        <row r="133">
          <cell r="I133">
            <v>0</v>
          </cell>
        </row>
        <row r="134">
          <cell r="I134">
            <v>0</v>
          </cell>
        </row>
        <row r="135">
          <cell r="I135">
            <v>0</v>
          </cell>
        </row>
        <row r="136">
          <cell r="I136">
            <v>0</v>
          </cell>
        </row>
        <row r="137">
          <cell r="I137">
            <v>0</v>
          </cell>
        </row>
        <row r="138">
          <cell r="I138">
            <v>0</v>
          </cell>
        </row>
        <row r="139">
          <cell r="I139">
            <v>0</v>
          </cell>
        </row>
        <row r="140">
          <cell r="I140">
            <v>0</v>
          </cell>
        </row>
        <row r="141">
          <cell r="I141">
            <v>0</v>
          </cell>
        </row>
        <row r="142">
          <cell r="I142">
            <v>0</v>
          </cell>
        </row>
        <row r="143">
          <cell r="I143">
            <v>0</v>
          </cell>
        </row>
        <row r="144">
          <cell r="I144">
            <v>0</v>
          </cell>
        </row>
        <row r="145">
          <cell r="I145">
            <v>0</v>
          </cell>
        </row>
        <row r="146">
          <cell r="I146">
            <v>0</v>
          </cell>
        </row>
        <row r="147">
          <cell r="I147">
            <v>0</v>
          </cell>
        </row>
        <row r="148">
          <cell r="I148">
            <v>0</v>
          </cell>
        </row>
        <row r="149">
          <cell r="I149">
            <v>0</v>
          </cell>
        </row>
        <row r="150">
          <cell r="I150">
            <v>0</v>
          </cell>
        </row>
        <row r="151">
          <cell r="I151">
            <v>0</v>
          </cell>
        </row>
        <row r="152">
          <cell r="I152">
            <v>0</v>
          </cell>
        </row>
        <row r="153">
          <cell r="I153">
            <v>0</v>
          </cell>
        </row>
        <row r="154">
          <cell r="I154">
            <v>0</v>
          </cell>
        </row>
        <row r="155">
          <cell r="I155">
            <v>0</v>
          </cell>
        </row>
        <row r="156">
          <cell r="I156">
            <v>0</v>
          </cell>
        </row>
        <row r="157">
          <cell r="I157">
            <v>0</v>
          </cell>
        </row>
        <row r="158">
          <cell r="I158">
            <v>0</v>
          </cell>
        </row>
        <row r="159">
          <cell r="I159">
            <v>0</v>
          </cell>
        </row>
        <row r="160">
          <cell r="I160">
            <v>0</v>
          </cell>
        </row>
        <row r="161">
          <cell r="I161">
            <v>0</v>
          </cell>
        </row>
        <row r="162">
          <cell r="I162">
            <v>0</v>
          </cell>
        </row>
        <row r="163">
          <cell r="I163">
            <v>0</v>
          </cell>
        </row>
        <row r="164">
          <cell r="I164">
            <v>0</v>
          </cell>
        </row>
        <row r="165">
          <cell r="I165">
            <v>0</v>
          </cell>
        </row>
        <row r="166">
          <cell r="I166">
            <v>0</v>
          </cell>
        </row>
        <row r="167">
          <cell r="I167">
            <v>0</v>
          </cell>
        </row>
        <row r="168">
          <cell r="I168">
            <v>0</v>
          </cell>
        </row>
        <row r="169">
          <cell r="I169">
            <v>0</v>
          </cell>
        </row>
        <row r="170">
          <cell r="I170">
            <v>0</v>
          </cell>
        </row>
        <row r="171">
          <cell r="I171">
            <v>0</v>
          </cell>
        </row>
        <row r="172">
          <cell r="I172">
            <v>0</v>
          </cell>
        </row>
        <row r="173">
          <cell r="I173">
            <v>0</v>
          </cell>
        </row>
        <row r="174">
          <cell r="I174">
            <v>0</v>
          </cell>
        </row>
        <row r="175">
          <cell r="I175">
            <v>0</v>
          </cell>
        </row>
        <row r="176">
          <cell r="I176">
            <v>0</v>
          </cell>
        </row>
        <row r="177">
          <cell r="I177">
            <v>0</v>
          </cell>
        </row>
        <row r="178">
          <cell r="I178">
            <v>0</v>
          </cell>
        </row>
        <row r="179">
          <cell r="I179">
            <v>0</v>
          </cell>
        </row>
        <row r="180">
          <cell r="I180">
            <v>0</v>
          </cell>
        </row>
        <row r="181">
          <cell r="I181">
            <v>0</v>
          </cell>
        </row>
        <row r="182">
          <cell r="I182">
            <v>0</v>
          </cell>
        </row>
        <row r="183">
          <cell r="I183">
            <v>0</v>
          </cell>
        </row>
        <row r="184">
          <cell r="I184">
            <v>0</v>
          </cell>
        </row>
        <row r="185">
          <cell r="I185">
            <v>0</v>
          </cell>
        </row>
        <row r="186">
          <cell r="I186">
            <v>0</v>
          </cell>
        </row>
        <row r="187">
          <cell r="I187">
            <v>0</v>
          </cell>
        </row>
        <row r="188">
          <cell r="I188">
            <v>0</v>
          </cell>
        </row>
        <row r="189">
          <cell r="I189">
            <v>0</v>
          </cell>
        </row>
        <row r="190">
          <cell r="I190">
            <v>0</v>
          </cell>
        </row>
        <row r="191">
          <cell r="I191">
            <v>0</v>
          </cell>
        </row>
        <row r="192">
          <cell r="I192">
            <v>0</v>
          </cell>
        </row>
        <row r="193">
          <cell r="I193">
            <v>0</v>
          </cell>
        </row>
        <row r="194">
          <cell r="I194">
            <v>0</v>
          </cell>
        </row>
        <row r="195">
          <cell r="I195">
            <v>0</v>
          </cell>
        </row>
        <row r="196">
          <cell r="I196">
            <v>0</v>
          </cell>
        </row>
        <row r="197">
          <cell r="I197">
            <v>0</v>
          </cell>
        </row>
        <row r="198">
          <cell r="I198">
            <v>0</v>
          </cell>
        </row>
        <row r="199">
          <cell r="I199">
            <v>0</v>
          </cell>
        </row>
        <row r="200">
          <cell r="I200">
            <v>0</v>
          </cell>
        </row>
        <row r="201">
          <cell r="I201">
            <v>0</v>
          </cell>
        </row>
        <row r="202">
          <cell r="I202">
            <v>0</v>
          </cell>
        </row>
        <row r="203">
          <cell r="I203">
            <v>0</v>
          </cell>
        </row>
        <row r="204">
          <cell r="I204">
            <v>0</v>
          </cell>
        </row>
        <row r="205">
          <cell r="I205">
            <v>0</v>
          </cell>
        </row>
        <row r="206">
          <cell r="I206">
            <v>0</v>
          </cell>
        </row>
        <row r="207">
          <cell r="I207">
            <v>0</v>
          </cell>
        </row>
        <row r="208">
          <cell r="I208">
            <v>0</v>
          </cell>
        </row>
        <row r="209">
          <cell r="I209">
            <v>0</v>
          </cell>
        </row>
        <row r="210">
          <cell r="I210">
            <v>0</v>
          </cell>
        </row>
        <row r="211">
          <cell r="I211">
            <v>0</v>
          </cell>
        </row>
        <row r="212">
          <cell r="I212">
            <v>0</v>
          </cell>
        </row>
        <row r="213">
          <cell r="I213">
            <v>0</v>
          </cell>
        </row>
        <row r="214">
          <cell r="I214">
            <v>0</v>
          </cell>
        </row>
        <row r="215">
          <cell r="I215">
            <v>0</v>
          </cell>
        </row>
        <row r="216">
          <cell r="I216">
            <v>0</v>
          </cell>
        </row>
        <row r="217">
          <cell r="I217">
            <v>0</v>
          </cell>
        </row>
        <row r="218">
          <cell r="I218">
            <v>0</v>
          </cell>
        </row>
        <row r="219">
          <cell r="I219">
            <v>0</v>
          </cell>
        </row>
        <row r="220">
          <cell r="I220">
            <v>0</v>
          </cell>
        </row>
        <row r="221">
          <cell r="I221">
            <v>0</v>
          </cell>
        </row>
        <row r="222">
          <cell r="I222">
            <v>0</v>
          </cell>
        </row>
        <row r="223">
          <cell r="I223">
            <v>0</v>
          </cell>
        </row>
        <row r="224">
          <cell r="I224">
            <v>0</v>
          </cell>
        </row>
        <row r="225">
          <cell r="I225">
            <v>0</v>
          </cell>
        </row>
        <row r="226">
          <cell r="I226">
            <v>0</v>
          </cell>
        </row>
        <row r="227">
          <cell r="I227">
            <v>0</v>
          </cell>
        </row>
        <row r="228">
          <cell r="I228">
            <v>0</v>
          </cell>
        </row>
        <row r="229">
          <cell r="I229">
            <v>0</v>
          </cell>
        </row>
        <row r="230">
          <cell r="I230">
            <v>0</v>
          </cell>
        </row>
        <row r="231">
          <cell r="I231">
            <v>0</v>
          </cell>
        </row>
        <row r="232">
          <cell r="I232">
            <v>0</v>
          </cell>
        </row>
        <row r="233">
          <cell r="I233">
            <v>0</v>
          </cell>
        </row>
        <row r="234">
          <cell r="I234">
            <v>0</v>
          </cell>
        </row>
        <row r="235">
          <cell r="I235">
            <v>0</v>
          </cell>
        </row>
        <row r="236">
          <cell r="I236">
            <v>0</v>
          </cell>
        </row>
        <row r="237">
          <cell r="I237">
            <v>0</v>
          </cell>
        </row>
        <row r="238">
          <cell r="I238">
            <v>0</v>
          </cell>
        </row>
        <row r="239">
          <cell r="I239">
            <v>0</v>
          </cell>
        </row>
        <row r="240">
          <cell r="I240">
            <v>0</v>
          </cell>
        </row>
        <row r="241">
          <cell r="I241">
            <v>0</v>
          </cell>
        </row>
        <row r="242">
          <cell r="I242">
            <v>0</v>
          </cell>
        </row>
        <row r="243">
          <cell r="I243">
            <v>0</v>
          </cell>
        </row>
        <row r="244">
          <cell r="I244">
            <v>0</v>
          </cell>
        </row>
        <row r="245">
          <cell r="I245">
            <v>0</v>
          </cell>
        </row>
        <row r="246">
          <cell r="I246">
            <v>0</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v>0</v>
          </cell>
        </row>
        <row r="262">
          <cell r="I262">
            <v>0</v>
          </cell>
        </row>
        <row r="263">
          <cell r="I263">
            <v>0</v>
          </cell>
        </row>
        <row r="264">
          <cell r="I264">
            <v>0</v>
          </cell>
        </row>
        <row r="265">
          <cell r="I265">
            <v>0</v>
          </cell>
        </row>
        <row r="266">
          <cell r="I266">
            <v>0</v>
          </cell>
        </row>
        <row r="267">
          <cell r="I267">
            <v>0</v>
          </cell>
        </row>
        <row r="268">
          <cell r="I268">
            <v>0</v>
          </cell>
        </row>
        <row r="269">
          <cell r="I269">
            <v>0</v>
          </cell>
        </row>
        <row r="270">
          <cell r="I270">
            <v>0</v>
          </cell>
        </row>
        <row r="271">
          <cell r="I271">
            <v>0</v>
          </cell>
        </row>
        <row r="272">
          <cell r="I272">
            <v>0</v>
          </cell>
        </row>
        <row r="273">
          <cell r="I273">
            <v>0</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0</v>
          </cell>
        </row>
        <row r="285">
          <cell r="I285">
            <v>0</v>
          </cell>
        </row>
        <row r="286">
          <cell r="I286">
            <v>0</v>
          </cell>
        </row>
        <row r="287">
          <cell r="I287">
            <v>0</v>
          </cell>
        </row>
        <row r="288">
          <cell r="I288">
            <v>0</v>
          </cell>
        </row>
        <row r="289">
          <cell r="I289">
            <v>0</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0</v>
          </cell>
        </row>
        <row r="302">
          <cell r="I302">
            <v>0</v>
          </cell>
        </row>
        <row r="303">
          <cell r="I303">
            <v>0</v>
          </cell>
        </row>
        <row r="304">
          <cell r="I304">
            <v>0</v>
          </cell>
        </row>
        <row r="305">
          <cell r="I305">
            <v>0</v>
          </cell>
        </row>
        <row r="306">
          <cell r="I306">
            <v>0</v>
          </cell>
        </row>
        <row r="307">
          <cell r="I307">
            <v>0</v>
          </cell>
        </row>
        <row r="308">
          <cell r="I308">
            <v>0</v>
          </cell>
        </row>
        <row r="309">
          <cell r="I309">
            <v>0</v>
          </cell>
        </row>
        <row r="310">
          <cell r="I310">
            <v>0</v>
          </cell>
        </row>
        <row r="311">
          <cell r="I311">
            <v>0</v>
          </cell>
        </row>
        <row r="312">
          <cell r="I312">
            <v>0</v>
          </cell>
        </row>
        <row r="313">
          <cell r="I313">
            <v>0</v>
          </cell>
        </row>
        <row r="314">
          <cell r="I314">
            <v>0</v>
          </cell>
        </row>
        <row r="315">
          <cell r="I315">
            <v>0</v>
          </cell>
        </row>
        <row r="316">
          <cell r="I316">
            <v>0</v>
          </cell>
        </row>
        <row r="317">
          <cell r="I317">
            <v>0</v>
          </cell>
        </row>
        <row r="318">
          <cell r="I318">
            <v>0</v>
          </cell>
        </row>
        <row r="319">
          <cell r="I319">
            <v>0</v>
          </cell>
        </row>
        <row r="320">
          <cell r="I320">
            <v>0</v>
          </cell>
        </row>
        <row r="321">
          <cell r="I321">
            <v>0</v>
          </cell>
        </row>
        <row r="322">
          <cell r="I322">
            <v>0</v>
          </cell>
        </row>
        <row r="323">
          <cell r="I323">
            <v>0</v>
          </cell>
        </row>
        <row r="324">
          <cell r="I324">
            <v>0</v>
          </cell>
        </row>
        <row r="325">
          <cell r="I325">
            <v>0</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0</v>
          </cell>
        </row>
        <row r="341">
          <cell r="I341">
            <v>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ΕΞΦΛ ΒΙΟΜ"/>
      <sheetName val="ΠΑΡΑΡΤΗΜΑ Ι"/>
      <sheetName val="κοστος ΕΠΕΝΔΥΣΗΣ απο ερωτημ"/>
      <sheetName val="ΠΟΣΟΣΤΟ"/>
      <sheetName val="ΧΡΗΜΑΤ ΣΧΗΜ"/>
      <sheetName val="ΚΟΣΤ ΕΡΓΑΣ - ΕΜΕ"/>
      <sheetName val="ΧΡΗΜΑΤΟΔ ΣΥΜΒΟΛΗ"/>
      <sheetName val="ΕΙΔΙΚΟΤΗΤΕΣ"/>
      <sheetName val="ΧΡΟΝΟΔΙΑΓΡ"/>
      <sheetName val="ΕΞΟΠΛ ΥΠΑΡΧΩΝ"/>
      <sheetName val="ΕΞΟΠΛ ΠΡΟΒΛΕΠΟΜ"/>
      <sheetName val="ΒΟΗΘ1α"/>
      <sheetName val="ΒΟΗΘ1β"/>
      <sheetName val="ΒΟΗΘ1γ"/>
      <sheetName val="ΕΚΤΙΜΗΣΗ ΠΑΡΑΓΩΓΗΣ"/>
      <sheetName val="ΠΑΡΑΓΩΓΗ"/>
      <sheetName val="ΠΩΛΗΣΕΙΣ"/>
      <sheetName val="ΚΥΚΛΟΣ ΕΡΓ"/>
      <sheetName val="Α ΥΛΕΣ"/>
      <sheetName val="Β ΥΛΕΣ"/>
      <sheetName val="Λ. ΕΞΟΔΑ"/>
      <sheetName val="ΕΝΕΡΓΕΙΑ"/>
      <sheetName val="ΚΟΣΤΟΣ ΠΑΡΑΓ"/>
      <sheetName val="ΚΕΦ ΚΙΝ"/>
      <sheetName val="ΔΑΝΕΙΟ"/>
      <sheetName val="ΟΦΕΙΛΕΣ ΤΡΑΠΕΖΩΝ"/>
      <sheetName val="ΑΠΟΣΒΕΣΕΙΣ"/>
      <sheetName val="ΛΜΟΣ ΕΚΜΕΤ "/>
      <sheetName val="ΔΙΑΝΟΜΗ ΚΕΡΔΩΝ"/>
      <sheetName val="ΤΑΜΕΙΑΚΕΣ ΡΟΕΣ"/>
      <sheetName val="ΡΟΕΣ ΚΕΦΑΛΑΙΟΥ"/>
      <sheetName val="ΠΑΡΑΡΤΗΜΑ ΙΙ"/>
      <sheetName val="ΛΟΓ ΕΚΜ 4ΕΤ"/>
      <sheetName val="ΑΝΑΛ ΟΙΚ ΚΑΤ 4ΕΤ"/>
      <sheetName val="ΠΟΣΟΤ ΕΞΕΛ ΠΩΛΗΣ  4ΕΤ"/>
      <sheetName val="ΚΥΚΛ ΕΡΓ 4ΕΤ"/>
      <sheetName val="ΑΝΑΛΩΘ ΥΛ 4ΕΤ"/>
      <sheetName val="ΚΟΣΤ ΠΩΛ 4ΕΤ"/>
      <sheetName val="ΚΟΣΤΟΣ ΠΑΡΑΓ-υφ"/>
      <sheetName val="ΕΝΕΡΓΕΙΑ-υφ"/>
      <sheetName val="Λ. ΕΞΟΔΑ-υφ"/>
      <sheetName val="ΛΜΟΣ ΕΚΜΕΤ-υφ "/>
    </sheetNames>
    <sheetDataSet>
      <sheetData sheetId="24">
        <row r="9">
          <cell r="D9">
            <v>0</v>
          </cell>
        </row>
        <row r="18">
          <cell r="A18" t="str">
            <v>5ο</v>
          </cell>
          <cell r="C18">
            <v>4565.202946168793</v>
          </cell>
        </row>
        <row r="19">
          <cell r="A19" t="str">
            <v>6ο</v>
          </cell>
          <cell r="C19">
            <v>4923.571377443043</v>
          </cell>
        </row>
        <row r="20">
          <cell r="A20" t="str">
            <v>7ο</v>
          </cell>
          <cell r="C20">
            <v>5310.071730572322</v>
          </cell>
        </row>
        <row r="21">
          <cell r="A21" t="str">
            <v>8ο</v>
          </cell>
          <cell r="C21">
            <v>5726.912361422249</v>
          </cell>
        </row>
        <row r="34">
          <cell r="A34" t="str">
            <v>..</v>
          </cell>
        </row>
        <row r="35">
          <cell r="A35" t="str">
            <v>..</v>
          </cell>
        </row>
        <row r="43">
          <cell r="A43" t="str">
            <v>ΣΥΝΟΛΟ</v>
          </cell>
          <cell r="C43">
            <v>32322.644999999993</v>
          </cell>
        </row>
        <row r="45">
          <cell r="A45" t="str">
            <v>Σε περίπτωση υλοποίησης επένδυσης με χρηματοδοτική μίσθωση (leasing) υποβάλλεται αντίστοιχος πίνακας με τα</v>
          </cell>
        </row>
        <row r="46">
          <cell r="A46" t="str">
            <v>μισθώματα της χρηματοδοτικής μίσθωσης.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ΔΛΠ 7 (2)"/>
      <sheetName val="ΕΚΘΕΣΗ - REPORT. (2)"/>
      <sheetName val="ΣΤΡΑΤΗΓΙΚΟΙ ΔΕΙΚΤΕΣ."/>
      <sheetName val="ΙΣΟΛ."/>
      <sheetName val="ΑΠΟΤ.ΧΡ."/>
      <sheetName val="ΣΧΟΛΙΑ 1"/>
      <sheetName val="ΑΡΙΘΜ."/>
      <sheetName val="ΧΡΗΜ. ΙΣΟΛ."/>
      <sheetName val="ΕΠΕΝΔ."/>
      <sheetName val="B"/>
      <sheetName val="ΜΟΝΤΕΛΑ"/>
      <sheetName val="Ν. ΣΗΜΕΙΟ"/>
      <sheetName val="ΤΑΜ ΡΟΕΣ 1"/>
      <sheetName val="ΑΝΤΙΣΤΡ ΛΤΡ"/>
      <sheetName val="ΠΙΣΤ ΙΚΑΝΟΤΗΤΑ"/>
      <sheetName val="A11a"/>
      <sheetName val="ισοδ_επιτ (4)"/>
      <sheetName val="ΛΗΣΙΝΓΚ"/>
      <sheetName val="ΔΑΝΕΙΟ "/>
      <sheetName val="ΑΓΟΡΑ ."/>
      <sheetName val="ισοδ_επιτ (5)"/>
      <sheetName val="ΙΣΟΛ. -FACTORING."/>
      <sheetName val="ΚΟΣΤΟΣ FACTORING"/>
      <sheetName val="ΣΧΟΛΙΑ"/>
      <sheetName val="A2L"/>
      <sheetName val="A2M"/>
      <sheetName val="A14IXT"/>
      <sheetName val="A14IMT"/>
      <sheetName val="A14XT"/>
      <sheetName val="A14M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ΔΑΝΕΙΟ  (2)"/>
      <sheetName val="ΔΛΠ 38"/>
      <sheetName val="ΔΛΠ 1,2,17,36,40"/>
      <sheetName val="Φύλλο1"/>
      <sheetName val="36 ΠΑΡ."/>
      <sheetName val="ΔΛΠ 7"/>
      <sheetName val="M.A 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Προσαρμογή διαχείρισης δανείου"/>
      <sheetName val="Δεδομένα δανείου"/>
      <sheetName val="Πίνακας απόσβεσης δανείου"/>
      <sheetName val="Συνοπτικό γράφημα"/>
      <sheetName val="Macros"/>
      <sheetName val="Κλείδωμα"/>
      <sheetName val="Μεταβολή"/>
    </sheetNames>
    <sheetDataSet>
      <sheetData sheetId="0">
        <row r="21">
          <cell r="G21">
            <v>72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ΑΝΑΤΟΚ"/>
      <sheetName val="ΠΑΡ.ΑΞΙΑ"/>
      <sheetName val="ΡΑΝΤΕΣ_ΔΑΝ"/>
      <sheetName val="α΄τροπος"/>
      <sheetName val="β΄τροπος"/>
      <sheetName val="αποσβ_δανειου β΄"/>
      <sheetName val="ΔΑΝΕΙΟ"/>
      <sheetName val="Sheet2"/>
      <sheetName val="ΡΑΝΤΕΣ_ΚΑΤΑΘ"/>
      <sheetName val="ΕΥΡ.ΕΠΙΤΟΚ"/>
      <sheetName val="παρ_αξια_καταβ"/>
      <sheetName val="ισοδ_επιτ"/>
    </sheetNames>
    <sheetDataSet>
      <sheetData sheetId="5">
        <row r="16">
          <cell r="F16">
            <v>150000</v>
          </cell>
          <cell r="I16">
            <v>0.09</v>
          </cell>
        </row>
        <row r="17">
          <cell r="I17">
            <v>30</v>
          </cell>
        </row>
        <row r="18">
          <cell r="I18">
            <v>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ΙΣΟΛΟΓΙΣΜΟΣ"/>
      <sheetName val="ΙΣΟΛΟΓΙΣΜΟΣ (2)"/>
      <sheetName val="ΒΗΜΑΤΑ"/>
      <sheetName val="ΑΠΟΣΒΕΣΕΙΣ     "/>
      <sheetName val="ΑΓΟΡΑ ΠΑΓΙΩΝ ΜΕ ΠΙΣΤΩΣΗ-1"/>
      <sheetName val="ΔΑΝΕΙΑ "/>
      <sheetName val="ισοδ_επιτ (2)"/>
      <sheetName val="LEASING"/>
      <sheetName val="ΠΑΓΙΑ 2"/>
      <sheetName val="ΠΑΓΙΑ-ΔΛΠ."/>
      <sheetName val="ΠΑΓΙΑ-ΕΛΠ"/>
      <sheetName val="ΠΑΓΙΑ "/>
      <sheetName val="ΠΩΛΗΣΗ ΜΕ ΠΙΣTΩΣΗ-1"/>
      <sheetName val="ΦΘΙΝΟΥΣΑ ΑΠΟΣΒΕΣΗ"/>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HEORY (2)"/>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ΠΙΝΕΔ1"/>
      <sheetName val="ΠΙΝΕΔ2"/>
      <sheetName val="ΠΙΝΕΔ3"/>
      <sheetName val="ΠΙΝΕΔ4"/>
      <sheetName val="ΠΙΝΕΔ5 "/>
      <sheetName val="ΠΙΝΕΔ6"/>
      <sheetName val="ΠΙΝΠΦ"/>
      <sheetName val="ΠΙΝΠΖ"/>
      <sheetName val="ΒΟΗΘ"/>
      <sheetName val="ΒΟΗΘ2"/>
      <sheetName val="ΒΟΗΘ3"/>
      <sheetName val="ΒΟΗΘ4"/>
      <sheetName val="ΒΟΗΘ5"/>
      <sheetName val="ΒΟΗΘ8"/>
      <sheetName val="ΕΙΔΣΤ"/>
      <sheetName val="ΕΙΔΣΤ1"/>
      <sheetName val="ΕΙΔΣΤ2"/>
      <sheetName val="ΥΔΣΥΝΤ"/>
      <sheetName val="ΥΔΕΠΕΝΔ"/>
      <sheetName val="ΣΗΜ"/>
      <sheetName val="ΕΠΙΠΛ"/>
      <sheetName val="ΕΠΙΠΛ1"/>
      <sheetName val="ΕΠΙΠΛ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showGridLines="0" showZeros="0" workbookViewId="0" topLeftCell="A1">
      <selection activeCell="E9" sqref="E9"/>
    </sheetView>
  </sheetViews>
  <sheetFormatPr defaultColWidth="9.00390625" defaultRowHeight="12.75"/>
  <cols>
    <col min="1" max="1" width="7.875" style="1" customWidth="1"/>
    <col min="2" max="2" width="28.25390625" style="1" customWidth="1"/>
    <col min="3" max="3" width="16.75390625" style="1" customWidth="1"/>
    <col min="4" max="4" width="15.125" style="1" customWidth="1"/>
    <col min="5" max="5" width="13.25390625" style="1" customWidth="1"/>
    <col min="6" max="16384" width="9.125" style="1" customWidth="1"/>
  </cols>
  <sheetData>
    <row r="1" spans="1:5" ht="18.75">
      <c r="A1" s="240" t="s">
        <v>216</v>
      </c>
      <c r="B1" s="240"/>
      <c r="C1" s="240"/>
      <c r="D1" s="240"/>
      <c r="E1" s="240"/>
    </row>
    <row r="3" ht="15.75">
      <c r="A3" s="2" t="s">
        <v>155</v>
      </c>
    </row>
    <row r="4" spans="1:5" ht="24" customHeight="1">
      <c r="A4" s="241" t="s">
        <v>156</v>
      </c>
      <c r="B4" s="241"/>
      <c r="C4" s="241"/>
      <c r="D4" s="241"/>
      <c r="E4" s="241"/>
    </row>
    <row r="5" spans="1:5" ht="15">
      <c r="A5" s="3" t="s">
        <v>62</v>
      </c>
      <c r="B5" s="237" t="s">
        <v>270</v>
      </c>
      <c r="C5" s="238"/>
      <c r="D5" s="238"/>
      <c r="E5" s="239"/>
    </row>
    <row r="6" spans="1:5" ht="15">
      <c r="A6" s="4"/>
      <c r="B6" s="5"/>
      <c r="C6" s="6"/>
      <c r="D6" s="7"/>
      <c r="E6" s="8"/>
    </row>
    <row r="7" spans="1:5" ht="15">
      <c r="A7" s="9"/>
      <c r="B7" s="5"/>
      <c r="C7" s="5"/>
      <c r="D7" s="10"/>
      <c r="E7" s="11"/>
    </row>
    <row r="8" spans="1:5" ht="15">
      <c r="A8" s="9"/>
      <c r="B8" s="5"/>
      <c r="C8" s="5"/>
      <c r="D8" s="10"/>
      <c r="E8" s="11"/>
    </row>
    <row r="9" spans="1:5" ht="15">
      <c r="A9" s="9"/>
      <c r="B9" s="5"/>
      <c r="C9" s="5"/>
      <c r="D9" s="10"/>
      <c r="E9" s="11"/>
    </row>
    <row r="10" spans="1:5" ht="15">
      <c r="A10" s="9"/>
      <c r="B10" s="5"/>
      <c r="C10" s="5"/>
      <c r="D10" s="10"/>
      <c r="E10" s="11"/>
    </row>
    <row r="11" spans="1:5" ht="15">
      <c r="A11" s="9"/>
      <c r="B11" s="12"/>
      <c r="C11" s="13"/>
      <c r="D11" s="13"/>
      <c r="E11" s="14"/>
    </row>
    <row r="12" spans="1:5" ht="15">
      <c r="A12" s="9"/>
      <c r="B12" s="5"/>
      <c r="C12" s="13"/>
      <c r="D12" s="13"/>
      <c r="E12" s="14"/>
    </row>
    <row r="13" spans="1:5" ht="15">
      <c r="A13" s="15"/>
      <c r="B13" s="12"/>
      <c r="C13" s="13"/>
      <c r="D13" s="13"/>
      <c r="E13" s="14"/>
    </row>
    <row r="14" spans="1:5" ht="15">
      <c r="A14" s="15"/>
      <c r="B14" s="12"/>
      <c r="C14" s="13"/>
      <c r="D14" s="13"/>
      <c r="E14" s="14"/>
    </row>
    <row r="15" spans="1:5" ht="15">
      <c r="A15" s="16"/>
      <c r="B15" s="17"/>
      <c r="C15" s="18"/>
      <c r="D15" s="19"/>
      <c r="E15" s="20"/>
    </row>
    <row r="16" spans="1:5" ht="15">
      <c r="A16" s="21" t="s">
        <v>54</v>
      </c>
      <c r="B16" s="237" t="s">
        <v>271</v>
      </c>
      <c r="C16" s="238"/>
      <c r="D16" s="238"/>
      <c r="E16" s="239"/>
    </row>
    <row r="17" spans="1:5" ht="15">
      <c r="A17" s="4"/>
      <c r="B17" s="6"/>
      <c r="C17" s="7"/>
      <c r="D17" s="7"/>
      <c r="E17" s="8"/>
    </row>
    <row r="18" spans="1:5" ht="15">
      <c r="A18" s="9"/>
      <c r="B18" s="12"/>
      <c r="C18" s="13"/>
      <c r="D18" s="13"/>
      <c r="E18" s="14"/>
    </row>
    <row r="19" spans="1:5" ht="15">
      <c r="A19" s="9"/>
      <c r="B19" s="12"/>
      <c r="C19" s="13"/>
      <c r="D19" s="13"/>
      <c r="E19" s="14"/>
    </row>
    <row r="20" spans="1:5" ht="15">
      <c r="A20" s="9"/>
      <c r="B20" s="12"/>
      <c r="C20" s="13"/>
      <c r="D20" s="13"/>
      <c r="E20" s="14"/>
    </row>
    <row r="21" spans="1:5" ht="15">
      <c r="A21" s="9"/>
      <c r="B21" s="12"/>
      <c r="C21" s="13"/>
      <c r="D21" s="13"/>
      <c r="E21" s="14"/>
    </row>
    <row r="22" spans="1:5" ht="15">
      <c r="A22" s="9"/>
      <c r="B22" s="12"/>
      <c r="C22" s="13"/>
      <c r="D22" s="13"/>
      <c r="E22" s="14"/>
    </row>
    <row r="23" spans="1:5" ht="15">
      <c r="A23" s="15"/>
      <c r="B23" s="12"/>
      <c r="C23" s="13"/>
      <c r="D23" s="13"/>
      <c r="E23" s="14"/>
    </row>
    <row r="24" spans="1:5" ht="15">
      <c r="A24" s="15"/>
      <c r="B24" s="12"/>
      <c r="C24" s="13"/>
      <c r="D24" s="13"/>
      <c r="E24" s="14"/>
    </row>
    <row r="25" spans="1:5" ht="15">
      <c r="A25" s="16"/>
      <c r="B25" s="17"/>
      <c r="C25" s="19"/>
      <c r="D25" s="19"/>
      <c r="E25" s="22"/>
    </row>
    <row r="26" spans="1:5" ht="15">
      <c r="A26" s="21" t="s">
        <v>55</v>
      </c>
      <c r="B26" s="237" t="s">
        <v>271</v>
      </c>
      <c r="C26" s="238"/>
      <c r="D26" s="238"/>
      <c r="E26" s="239"/>
    </row>
    <row r="27" spans="1:5" ht="15">
      <c r="A27" s="4"/>
      <c r="B27" s="6"/>
      <c r="C27" s="7"/>
      <c r="D27" s="7"/>
      <c r="E27" s="8"/>
    </row>
    <row r="28" spans="1:5" ht="15">
      <c r="A28" s="9"/>
      <c r="B28" s="5"/>
      <c r="C28" s="10"/>
      <c r="D28" s="10"/>
      <c r="E28" s="11"/>
    </row>
    <row r="29" spans="1:5" ht="15">
      <c r="A29" s="9"/>
      <c r="B29" s="5"/>
      <c r="C29" s="10"/>
      <c r="D29" s="10"/>
      <c r="E29" s="11"/>
    </row>
    <row r="30" spans="1:5" ht="15">
      <c r="A30" s="9"/>
      <c r="B30" s="5"/>
      <c r="C30" s="10"/>
      <c r="D30" s="10"/>
      <c r="E30" s="11"/>
    </row>
    <row r="31" spans="1:5" ht="15">
      <c r="A31" s="9"/>
      <c r="B31" s="5"/>
      <c r="C31" s="10"/>
      <c r="D31" s="10"/>
      <c r="E31" s="11"/>
    </row>
    <row r="32" spans="1:5" ht="15">
      <c r="A32" s="9"/>
      <c r="B32" s="5"/>
      <c r="C32" s="13"/>
      <c r="D32" s="13"/>
      <c r="E32" s="14"/>
    </row>
    <row r="33" spans="1:5" ht="15">
      <c r="A33" s="15"/>
      <c r="B33" s="12"/>
      <c r="C33" s="13"/>
      <c r="D33" s="13"/>
      <c r="E33" s="14"/>
    </row>
    <row r="34" spans="1:5" ht="15">
      <c r="A34" s="15"/>
      <c r="B34" s="12"/>
      <c r="C34" s="13"/>
      <c r="D34" s="13"/>
      <c r="E34" s="14"/>
    </row>
    <row r="35" spans="1:5" ht="15">
      <c r="A35" s="16"/>
      <c r="B35" s="17"/>
      <c r="C35" s="19"/>
      <c r="D35" s="19"/>
      <c r="E35" s="22"/>
    </row>
    <row r="36" spans="1:5" ht="15">
      <c r="A36" s="21" t="s">
        <v>63</v>
      </c>
      <c r="B36" s="237" t="s">
        <v>271</v>
      </c>
      <c r="C36" s="238"/>
      <c r="D36" s="238"/>
      <c r="E36" s="239"/>
    </row>
    <row r="37" spans="1:5" ht="15">
      <c r="A37" s="4"/>
      <c r="B37" s="6"/>
      <c r="C37" s="7"/>
      <c r="D37" s="7"/>
      <c r="E37" s="8"/>
    </row>
    <row r="38" spans="1:5" ht="15">
      <c r="A38" s="9"/>
      <c r="B38" s="5"/>
      <c r="C38" s="10"/>
      <c r="D38" s="10"/>
      <c r="E38" s="11"/>
    </row>
    <row r="39" spans="1:5" ht="15">
      <c r="A39" s="9"/>
      <c r="B39" s="5"/>
      <c r="C39" s="10"/>
      <c r="D39" s="10"/>
      <c r="E39" s="11"/>
    </row>
    <row r="40" spans="1:5" ht="15">
      <c r="A40" s="9"/>
      <c r="B40" s="5"/>
      <c r="C40" s="10"/>
      <c r="D40" s="10"/>
      <c r="E40" s="11"/>
    </row>
    <row r="41" spans="1:5" ht="15">
      <c r="A41" s="9"/>
      <c r="B41" s="5"/>
      <c r="C41" s="10"/>
      <c r="D41" s="10"/>
      <c r="E41" s="11"/>
    </row>
    <row r="42" spans="1:5" ht="15">
      <c r="A42" s="9"/>
      <c r="B42" s="5"/>
      <c r="C42" s="10"/>
      <c r="D42" s="10"/>
      <c r="E42" s="11"/>
    </row>
    <row r="43" spans="1:5" ht="15">
      <c r="A43" s="9"/>
      <c r="B43" s="5"/>
      <c r="C43" s="13"/>
      <c r="D43" s="13"/>
      <c r="E43" s="14"/>
    </row>
    <row r="44" spans="1:5" ht="15">
      <c r="A44" s="15"/>
      <c r="B44" s="12"/>
      <c r="C44" s="13"/>
      <c r="D44" s="13"/>
      <c r="E44" s="14"/>
    </row>
    <row r="45" spans="1:5" ht="15">
      <c r="A45" s="15"/>
      <c r="B45" s="12"/>
      <c r="C45" s="13"/>
      <c r="D45" s="13"/>
      <c r="E45" s="14"/>
    </row>
    <row r="46" spans="1:5" ht="15">
      <c r="A46" s="16"/>
      <c r="B46" s="17"/>
      <c r="C46" s="19"/>
      <c r="D46" s="19"/>
      <c r="E46" s="22"/>
    </row>
    <row r="47" spans="1:2" ht="12.75">
      <c r="A47" s="23"/>
      <c r="B47" s="24"/>
    </row>
  </sheetData>
  <sheetProtection/>
  <mergeCells count="6">
    <mergeCell ref="B16:E16"/>
    <mergeCell ref="B26:E26"/>
    <mergeCell ref="B36:E36"/>
    <mergeCell ref="A1:E1"/>
    <mergeCell ref="A4:E4"/>
    <mergeCell ref="B5:E5"/>
  </mergeCells>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28"/>
  <sheetViews>
    <sheetView showGridLines="0" showZeros="0" zoomScaleSheetLayoutView="100" workbookViewId="0" topLeftCell="A1">
      <selection activeCell="F30" sqref="F30"/>
    </sheetView>
  </sheetViews>
  <sheetFormatPr defaultColWidth="9.00390625" defaultRowHeight="12.75"/>
  <cols>
    <col min="1" max="1" width="35.625" style="1" customWidth="1"/>
    <col min="2" max="2" width="8.875" style="62" customWidth="1"/>
    <col min="3" max="3" width="8.25390625" style="62" customWidth="1"/>
    <col min="4" max="4" width="7.875" style="25" customWidth="1"/>
    <col min="5" max="5" width="8.125" style="62" customWidth="1"/>
    <col min="6" max="6" width="9.125" style="25" customWidth="1"/>
    <col min="7" max="7" width="9.125" style="62" customWidth="1"/>
    <col min="8" max="8" width="9.125" style="25" customWidth="1"/>
    <col min="9" max="9" width="9.125" style="62" customWidth="1"/>
    <col min="10" max="10" width="9.125" style="25" customWidth="1"/>
    <col min="11" max="11" width="9.125" style="62" customWidth="1"/>
    <col min="12" max="12" width="9.125" style="25" customWidth="1"/>
    <col min="13" max="13" width="9.125" style="62" customWidth="1"/>
    <col min="14" max="14" width="9.125" style="25" customWidth="1"/>
    <col min="15" max="15" width="9.125" style="62" customWidth="1"/>
    <col min="16" max="16" width="9.125" style="25" customWidth="1"/>
    <col min="17" max="17" width="9.125" style="62" customWidth="1"/>
    <col min="18" max="18" width="9.125" style="25" customWidth="1"/>
    <col min="19" max="16384" width="9.125" style="1" customWidth="1"/>
  </cols>
  <sheetData>
    <row r="1" ht="15">
      <c r="A1" s="59" t="s">
        <v>508</v>
      </c>
    </row>
    <row r="3" spans="1:18" ht="12.75">
      <c r="A3" s="308" t="s">
        <v>194</v>
      </c>
      <c r="B3" s="309" t="s">
        <v>222</v>
      </c>
      <c r="C3" s="304" t="s">
        <v>192</v>
      </c>
      <c r="D3" s="304"/>
      <c r="E3" s="304"/>
      <c r="F3" s="304"/>
      <c r="G3" s="304"/>
      <c r="H3" s="304"/>
      <c r="I3" s="304"/>
      <c r="J3" s="304"/>
      <c r="K3" s="304"/>
      <c r="L3" s="304"/>
      <c r="M3" s="304"/>
      <c r="N3" s="304"/>
      <c r="O3" s="304"/>
      <c r="P3" s="304"/>
      <c r="Q3" s="304"/>
      <c r="R3" s="304"/>
    </row>
    <row r="4" spans="1:18" ht="12.75">
      <c r="A4" s="308"/>
      <c r="B4" s="309"/>
      <c r="C4" s="304" t="s">
        <v>188</v>
      </c>
      <c r="D4" s="304"/>
      <c r="E4" s="304"/>
      <c r="F4" s="304"/>
      <c r="G4" s="304"/>
      <c r="H4" s="304"/>
      <c r="I4" s="304" t="s">
        <v>191</v>
      </c>
      <c r="J4" s="304"/>
      <c r="K4" s="304"/>
      <c r="L4" s="304"/>
      <c r="M4" s="304"/>
      <c r="N4" s="304"/>
      <c r="O4" s="304"/>
      <c r="P4" s="304"/>
      <c r="Q4" s="304"/>
      <c r="R4" s="304"/>
    </row>
    <row r="5" spans="1:18" ht="12.75">
      <c r="A5" s="308"/>
      <c r="B5" s="309"/>
      <c r="C5" s="307" t="s">
        <v>223</v>
      </c>
      <c r="D5" s="307"/>
      <c r="E5" s="307" t="s">
        <v>224</v>
      </c>
      <c r="F5" s="307"/>
      <c r="G5" s="307" t="s">
        <v>225</v>
      </c>
      <c r="H5" s="307"/>
      <c r="I5" s="307" t="s">
        <v>226</v>
      </c>
      <c r="J5" s="307"/>
      <c r="K5" s="307" t="s">
        <v>205</v>
      </c>
      <c r="L5" s="307"/>
      <c r="M5" s="307" t="s">
        <v>206</v>
      </c>
      <c r="N5" s="307"/>
      <c r="O5" s="307" t="s">
        <v>207</v>
      </c>
      <c r="P5" s="307"/>
      <c r="Q5" s="307" t="s">
        <v>208</v>
      </c>
      <c r="R5" s="307"/>
    </row>
    <row r="6" spans="1:18" ht="12.75">
      <c r="A6" s="308"/>
      <c r="B6" s="309"/>
      <c r="C6" s="63" t="s">
        <v>227</v>
      </c>
      <c r="D6" s="64" t="s">
        <v>193</v>
      </c>
      <c r="E6" s="63" t="s">
        <v>227</v>
      </c>
      <c r="F6" s="64" t="s">
        <v>193</v>
      </c>
      <c r="G6" s="63" t="s">
        <v>227</v>
      </c>
      <c r="H6" s="64" t="s">
        <v>193</v>
      </c>
      <c r="I6" s="63" t="s">
        <v>227</v>
      </c>
      <c r="J6" s="64" t="s">
        <v>193</v>
      </c>
      <c r="K6" s="63" t="s">
        <v>227</v>
      </c>
      <c r="L6" s="64" t="s">
        <v>193</v>
      </c>
      <c r="M6" s="63" t="s">
        <v>227</v>
      </c>
      <c r="N6" s="64" t="s">
        <v>193</v>
      </c>
      <c r="O6" s="63" t="s">
        <v>227</v>
      </c>
      <c r="P6" s="64" t="s">
        <v>193</v>
      </c>
      <c r="Q6" s="63" t="s">
        <v>227</v>
      </c>
      <c r="R6" s="64" t="s">
        <v>193</v>
      </c>
    </row>
    <row r="7" spans="1:18" ht="12.75">
      <c r="A7" s="65" t="s">
        <v>228</v>
      </c>
      <c r="B7" s="66"/>
      <c r="C7" s="66"/>
      <c r="D7" s="67"/>
      <c r="E7" s="66"/>
      <c r="F7" s="67"/>
      <c r="G7" s="66"/>
      <c r="H7" s="67"/>
      <c r="I7" s="66"/>
      <c r="J7" s="67"/>
      <c r="K7" s="66"/>
      <c r="L7" s="67"/>
      <c r="M7" s="66"/>
      <c r="N7" s="67"/>
      <c r="O7" s="66"/>
      <c r="P7" s="67"/>
      <c r="Q7" s="66"/>
      <c r="R7" s="67"/>
    </row>
    <row r="8" spans="1:18" ht="12.75">
      <c r="A8" s="68" t="s">
        <v>229</v>
      </c>
      <c r="B8" s="69"/>
      <c r="C8" s="66"/>
      <c r="D8" s="67"/>
      <c r="E8" s="66"/>
      <c r="F8" s="67"/>
      <c r="G8" s="66"/>
      <c r="H8" s="67"/>
      <c r="I8" s="66"/>
      <c r="J8" s="67"/>
      <c r="K8" s="66"/>
      <c r="L8" s="67"/>
      <c r="M8" s="66"/>
      <c r="N8" s="67"/>
      <c r="O8" s="66"/>
      <c r="P8" s="67"/>
      <c r="Q8" s="66"/>
      <c r="R8" s="67"/>
    </row>
    <row r="9" spans="1:18" ht="12.75">
      <c r="A9" s="70" t="s">
        <v>230</v>
      </c>
      <c r="B9" s="69"/>
      <c r="C9" s="66"/>
      <c r="D9" s="67"/>
      <c r="E9" s="66"/>
      <c r="F9" s="67"/>
      <c r="G9" s="66"/>
      <c r="H9" s="67"/>
      <c r="I9" s="66"/>
      <c r="J9" s="67"/>
      <c r="K9" s="66"/>
      <c r="L9" s="67"/>
      <c r="M9" s="66"/>
      <c r="N9" s="67"/>
      <c r="O9" s="66"/>
      <c r="P9" s="67"/>
      <c r="Q9" s="66"/>
      <c r="R9" s="67"/>
    </row>
    <row r="10" spans="1:18" ht="12.75">
      <c r="A10" s="70" t="s">
        <v>231</v>
      </c>
      <c r="B10" s="66"/>
      <c r="C10" s="66"/>
      <c r="D10" s="67"/>
      <c r="E10" s="66"/>
      <c r="F10" s="67"/>
      <c r="G10" s="66"/>
      <c r="H10" s="67"/>
      <c r="I10" s="66"/>
      <c r="J10" s="67"/>
      <c r="K10" s="66"/>
      <c r="L10" s="67"/>
      <c r="M10" s="66"/>
      <c r="N10" s="67"/>
      <c r="O10" s="66"/>
      <c r="P10" s="67"/>
      <c r="Q10" s="66"/>
      <c r="R10" s="67"/>
    </row>
    <row r="11" spans="1:18" ht="12.75">
      <c r="A11" s="68" t="s">
        <v>232</v>
      </c>
      <c r="B11" s="69"/>
      <c r="C11" s="66"/>
      <c r="D11" s="67"/>
      <c r="E11" s="66"/>
      <c r="F11" s="67"/>
      <c r="G11" s="66"/>
      <c r="H11" s="67"/>
      <c r="I11" s="66"/>
      <c r="J11" s="67"/>
      <c r="K11" s="66"/>
      <c r="L11" s="67"/>
      <c r="M11" s="66"/>
      <c r="N11" s="67"/>
      <c r="O11" s="66"/>
      <c r="P11" s="67"/>
      <c r="Q11" s="66"/>
      <c r="R11" s="67"/>
    </row>
    <row r="12" spans="1:18" ht="12.75">
      <c r="A12" s="70" t="s">
        <v>230</v>
      </c>
      <c r="B12" s="69"/>
      <c r="C12" s="66"/>
      <c r="D12" s="67"/>
      <c r="E12" s="66"/>
      <c r="F12" s="67"/>
      <c r="G12" s="66"/>
      <c r="H12" s="67"/>
      <c r="I12" s="66"/>
      <c r="J12" s="67"/>
      <c r="K12" s="66"/>
      <c r="L12" s="67"/>
      <c r="M12" s="66"/>
      <c r="N12" s="67"/>
      <c r="O12" s="66"/>
      <c r="P12" s="67"/>
      <c r="Q12" s="66"/>
      <c r="R12" s="67"/>
    </row>
    <row r="13" spans="1:18" ht="12.75">
      <c r="A13" s="70" t="s">
        <v>231</v>
      </c>
      <c r="B13" s="66"/>
      <c r="C13" s="66"/>
      <c r="D13" s="67"/>
      <c r="E13" s="66"/>
      <c r="F13" s="67"/>
      <c r="G13" s="66"/>
      <c r="H13" s="67"/>
      <c r="I13" s="66"/>
      <c r="J13" s="67"/>
      <c r="K13" s="66"/>
      <c r="L13" s="67"/>
      <c r="M13" s="66"/>
      <c r="N13" s="67"/>
      <c r="O13" s="66"/>
      <c r="P13" s="67"/>
      <c r="Q13" s="66"/>
      <c r="R13" s="67"/>
    </row>
    <row r="14" spans="1:18" ht="12.75">
      <c r="A14" s="68" t="s">
        <v>233</v>
      </c>
      <c r="B14" s="69"/>
      <c r="C14" s="66"/>
      <c r="D14" s="67"/>
      <c r="E14" s="66"/>
      <c r="F14" s="67"/>
      <c r="G14" s="66"/>
      <c r="H14" s="67"/>
      <c r="I14" s="66"/>
      <c r="J14" s="67"/>
      <c r="K14" s="66"/>
      <c r="L14" s="67"/>
      <c r="M14" s="66"/>
      <c r="N14" s="67"/>
      <c r="O14" s="66"/>
      <c r="P14" s="67"/>
      <c r="Q14" s="66"/>
      <c r="R14" s="67"/>
    </row>
    <row r="15" spans="1:18" ht="12.75">
      <c r="A15" s="70" t="s">
        <v>230</v>
      </c>
      <c r="B15" s="69"/>
      <c r="C15" s="66"/>
      <c r="D15" s="67"/>
      <c r="E15" s="66"/>
      <c r="F15" s="67"/>
      <c r="G15" s="66"/>
      <c r="H15" s="67"/>
      <c r="I15" s="66"/>
      <c r="J15" s="67"/>
      <c r="K15" s="66"/>
      <c r="L15" s="67"/>
      <c r="M15" s="66"/>
      <c r="N15" s="67"/>
      <c r="O15" s="66"/>
      <c r="P15" s="67"/>
      <c r="Q15" s="66"/>
      <c r="R15" s="67"/>
    </row>
    <row r="16" spans="1:18" ht="12.75">
      <c r="A16" s="70" t="s">
        <v>231</v>
      </c>
      <c r="B16" s="66"/>
      <c r="C16" s="66"/>
      <c r="D16" s="67"/>
      <c r="E16" s="66"/>
      <c r="F16" s="67"/>
      <c r="G16" s="66"/>
      <c r="H16" s="67"/>
      <c r="I16" s="66"/>
      <c r="J16" s="67"/>
      <c r="K16" s="66"/>
      <c r="L16" s="67"/>
      <c r="M16" s="66"/>
      <c r="N16" s="67"/>
      <c r="O16" s="66"/>
      <c r="P16" s="67"/>
      <c r="Q16" s="66"/>
      <c r="R16" s="67"/>
    </row>
    <row r="17" spans="1:18" ht="12.75">
      <c r="A17" s="65" t="s">
        <v>234</v>
      </c>
      <c r="B17" s="66"/>
      <c r="C17" s="66"/>
      <c r="D17" s="67"/>
      <c r="E17" s="66"/>
      <c r="F17" s="67"/>
      <c r="G17" s="66"/>
      <c r="H17" s="67"/>
      <c r="I17" s="66"/>
      <c r="J17" s="67"/>
      <c r="K17" s="66"/>
      <c r="L17" s="67"/>
      <c r="M17" s="66"/>
      <c r="N17" s="67"/>
      <c r="O17" s="66"/>
      <c r="P17" s="67"/>
      <c r="Q17" s="66"/>
      <c r="R17" s="67"/>
    </row>
    <row r="18" spans="1:18" ht="12.75">
      <c r="A18" s="70" t="s">
        <v>235</v>
      </c>
      <c r="B18" s="66"/>
      <c r="C18" s="66"/>
      <c r="D18" s="67"/>
      <c r="E18" s="66"/>
      <c r="F18" s="67"/>
      <c r="G18" s="66"/>
      <c r="H18" s="67"/>
      <c r="I18" s="66"/>
      <c r="J18" s="67"/>
      <c r="K18" s="66"/>
      <c r="L18" s="67"/>
      <c r="M18" s="66"/>
      <c r="N18" s="67"/>
      <c r="O18" s="66"/>
      <c r="P18" s="67"/>
      <c r="Q18" s="66"/>
      <c r="R18" s="67"/>
    </row>
    <row r="19" spans="1:18" ht="12.75">
      <c r="A19" s="70" t="s">
        <v>236</v>
      </c>
      <c r="B19" s="66"/>
      <c r="C19" s="66"/>
      <c r="D19" s="67"/>
      <c r="E19" s="66"/>
      <c r="F19" s="67"/>
      <c r="G19" s="66"/>
      <c r="H19" s="67"/>
      <c r="I19" s="66"/>
      <c r="J19" s="67"/>
      <c r="K19" s="66"/>
      <c r="L19" s="67"/>
      <c r="M19" s="66"/>
      <c r="N19" s="67"/>
      <c r="O19" s="66"/>
      <c r="P19" s="67"/>
      <c r="Q19" s="66"/>
      <c r="R19" s="67"/>
    </row>
    <row r="20" spans="1:18" ht="12.75">
      <c r="A20" s="65" t="s">
        <v>237</v>
      </c>
      <c r="B20" s="66"/>
      <c r="C20" s="66"/>
      <c r="D20" s="67"/>
      <c r="E20" s="66"/>
      <c r="F20" s="67"/>
      <c r="G20" s="66"/>
      <c r="H20" s="67"/>
      <c r="I20" s="66"/>
      <c r="J20" s="67"/>
      <c r="K20" s="66"/>
      <c r="L20" s="67"/>
      <c r="M20" s="66"/>
      <c r="N20" s="67"/>
      <c r="O20" s="66"/>
      <c r="P20" s="67"/>
      <c r="Q20" s="66"/>
      <c r="R20" s="67"/>
    </row>
    <row r="21" spans="1:18" ht="12.75">
      <c r="A21" s="70" t="s">
        <v>235</v>
      </c>
      <c r="B21" s="66"/>
      <c r="C21" s="66"/>
      <c r="D21" s="67"/>
      <c r="E21" s="66"/>
      <c r="F21" s="67"/>
      <c r="G21" s="66"/>
      <c r="H21" s="67"/>
      <c r="I21" s="66"/>
      <c r="J21" s="67"/>
      <c r="K21" s="66"/>
      <c r="L21" s="67"/>
      <c r="M21" s="66"/>
      <c r="N21" s="67"/>
      <c r="O21" s="66"/>
      <c r="P21" s="67"/>
      <c r="Q21" s="66"/>
      <c r="R21" s="67"/>
    </row>
    <row r="22" spans="1:18" ht="12.75">
      <c r="A22" s="70" t="s">
        <v>236</v>
      </c>
      <c r="B22" s="66"/>
      <c r="C22" s="66"/>
      <c r="D22" s="67"/>
      <c r="E22" s="66"/>
      <c r="F22" s="67"/>
      <c r="G22" s="66"/>
      <c r="H22" s="67"/>
      <c r="I22" s="66"/>
      <c r="J22" s="67"/>
      <c r="K22" s="66"/>
      <c r="L22" s="67"/>
      <c r="M22" s="66"/>
      <c r="N22" s="67"/>
      <c r="O22" s="66"/>
      <c r="P22" s="67"/>
      <c r="Q22" s="66"/>
      <c r="R22" s="67"/>
    </row>
    <row r="23" spans="1:18" ht="12.75">
      <c r="A23" s="65" t="s">
        <v>238</v>
      </c>
      <c r="B23" s="66"/>
      <c r="C23" s="66"/>
      <c r="D23" s="67"/>
      <c r="E23" s="66"/>
      <c r="F23" s="67"/>
      <c r="G23" s="66"/>
      <c r="H23" s="67"/>
      <c r="I23" s="66"/>
      <c r="J23" s="67"/>
      <c r="K23" s="66"/>
      <c r="L23" s="67"/>
      <c r="M23" s="66"/>
      <c r="N23" s="67"/>
      <c r="O23" s="66"/>
      <c r="P23" s="67"/>
      <c r="Q23" s="66"/>
      <c r="R23" s="67"/>
    </row>
    <row r="24" spans="1:18" ht="12.75">
      <c r="A24" s="65"/>
      <c r="B24" s="66"/>
      <c r="C24" s="66"/>
      <c r="D24" s="67"/>
      <c r="E24" s="66"/>
      <c r="F24" s="67"/>
      <c r="G24" s="66"/>
      <c r="H24" s="67"/>
      <c r="I24" s="66"/>
      <c r="J24" s="67"/>
      <c r="K24" s="66"/>
      <c r="L24" s="67"/>
      <c r="M24" s="66"/>
      <c r="N24" s="67"/>
      <c r="O24" s="66"/>
      <c r="P24" s="67"/>
      <c r="Q24" s="66"/>
      <c r="R24" s="67"/>
    </row>
    <row r="25" spans="1:18" ht="12.75">
      <c r="A25" s="65"/>
      <c r="B25" s="71"/>
      <c r="C25" s="71"/>
      <c r="D25" s="72"/>
      <c r="E25" s="71"/>
      <c r="F25" s="72"/>
      <c r="G25" s="71"/>
      <c r="H25" s="72"/>
      <c r="I25" s="71"/>
      <c r="J25" s="72"/>
      <c r="K25" s="71"/>
      <c r="L25" s="72"/>
      <c r="M25" s="71"/>
      <c r="N25" s="72"/>
      <c r="O25" s="71"/>
      <c r="P25" s="72"/>
      <c r="Q25" s="71"/>
      <c r="R25" s="72"/>
    </row>
    <row r="26" spans="1:18" ht="12.75">
      <c r="A26" s="56" t="s">
        <v>195</v>
      </c>
      <c r="B26" s="73"/>
      <c r="C26" s="73"/>
      <c r="D26" s="74"/>
      <c r="E26" s="73"/>
      <c r="F26" s="74"/>
      <c r="G26" s="73"/>
      <c r="H26" s="74"/>
      <c r="I26" s="73"/>
      <c r="J26" s="74"/>
      <c r="K26" s="73"/>
      <c r="L26" s="74"/>
      <c r="M26" s="73"/>
      <c r="N26" s="74"/>
      <c r="O26" s="73"/>
      <c r="P26" s="74"/>
      <c r="Q26" s="73"/>
      <c r="R26" s="74"/>
    </row>
    <row r="28" ht="12.75">
      <c r="A28" s="75" t="s">
        <v>256</v>
      </c>
    </row>
  </sheetData>
  <sheetProtection/>
  <mergeCells count="13">
    <mergeCell ref="K5:L5"/>
    <mergeCell ref="M5:N5"/>
    <mergeCell ref="O5:P5"/>
    <mergeCell ref="Q5:R5"/>
    <mergeCell ref="G5:H5"/>
    <mergeCell ref="I5:J5"/>
    <mergeCell ref="A3:A6"/>
    <mergeCell ref="B3:B6"/>
    <mergeCell ref="C3:R3"/>
    <mergeCell ref="C4:H4"/>
    <mergeCell ref="I4:R4"/>
    <mergeCell ref="C5:D5"/>
    <mergeCell ref="E5:F5"/>
  </mergeCells>
  <printOptions horizontalCentered="1"/>
  <pageMargins left="0.984251968503937" right="0.5905511811023623" top="0.984251968503937" bottom="0.984251968503937" header="0.5118110236220472" footer="0.5118110236220472"/>
  <pageSetup firstPageNumber="1" useFirstPageNumber="1" fitToHeight="1" fitToWidth="1" horizontalDpi="300" verticalDpi="300" orientation="landscape" paperSize="9" scale="70"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A23" sqref="A23"/>
    </sheetView>
  </sheetViews>
  <sheetFormatPr defaultColWidth="9.00390625" defaultRowHeight="12.75"/>
  <cols>
    <col min="1" max="1" width="5.625" style="1" customWidth="1"/>
    <col min="2" max="2" width="23.25390625" style="1" customWidth="1"/>
    <col min="3" max="3" width="12.875" style="1" customWidth="1"/>
    <col min="4" max="4" width="11.75390625" style="1" customWidth="1"/>
    <col min="5" max="5" width="12.125" style="1" customWidth="1"/>
    <col min="6" max="6" width="11.375" style="1" customWidth="1"/>
    <col min="7" max="7" width="11.125" style="1" customWidth="1"/>
    <col min="8" max="8" width="10.625" style="1" customWidth="1"/>
    <col min="9" max="9" width="11.875" style="1" customWidth="1"/>
    <col min="10" max="10" width="10.75390625" style="1" customWidth="1"/>
    <col min="11" max="11" width="11.25390625" style="1" customWidth="1"/>
    <col min="12" max="16384" width="9.125" style="1" customWidth="1"/>
  </cols>
  <sheetData>
    <row r="1" spans="1:11" ht="33.75" customHeight="1">
      <c r="A1" s="310" t="s">
        <v>509</v>
      </c>
      <c r="B1" s="310"/>
      <c r="C1" s="310"/>
      <c r="D1" s="310"/>
      <c r="E1" s="310"/>
      <c r="F1" s="310"/>
      <c r="G1" s="310"/>
      <c r="H1" s="310"/>
      <c r="I1" s="310"/>
      <c r="J1" s="310"/>
      <c r="K1" s="310"/>
    </row>
    <row r="2" ht="15">
      <c r="A2" s="59"/>
    </row>
    <row r="3" spans="1:11" ht="15" customHeight="1">
      <c r="A3" s="317" t="s">
        <v>184</v>
      </c>
      <c r="B3" s="318"/>
      <c r="C3" s="311" t="s">
        <v>192</v>
      </c>
      <c r="D3" s="312"/>
      <c r="E3" s="312"/>
      <c r="F3" s="312"/>
      <c r="G3" s="312"/>
      <c r="H3" s="312"/>
      <c r="I3" s="312"/>
      <c r="J3" s="312"/>
      <c r="K3" s="313"/>
    </row>
    <row r="4" spans="1:11" ht="21" customHeight="1">
      <c r="A4" s="319"/>
      <c r="B4" s="320"/>
      <c r="C4" s="314" t="s">
        <v>152</v>
      </c>
      <c r="D4" s="323" t="s">
        <v>188</v>
      </c>
      <c r="E4" s="324"/>
      <c r="F4" s="325"/>
      <c r="G4" s="323" t="s">
        <v>191</v>
      </c>
      <c r="H4" s="324"/>
      <c r="I4" s="324"/>
      <c r="J4" s="324"/>
      <c r="K4" s="325"/>
    </row>
    <row r="5" spans="1:11" ht="23.25" customHeight="1">
      <c r="A5" s="319"/>
      <c r="B5" s="320"/>
      <c r="C5" s="315"/>
      <c r="D5" s="45" t="s">
        <v>185</v>
      </c>
      <c r="E5" s="45" t="s">
        <v>186</v>
      </c>
      <c r="F5" s="45" t="s">
        <v>187</v>
      </c>
      <c r="G5" s="45" t="s">
        <v>187</v>
      </c>
      <c r="H5" s="45" t="s">
        <v>186</v>
      </c>
      <c r="I5" s="45" t="s">
        <v>185</v>
      </c>
      <c r="J5" s="45" t="s">
        <v>189</v>
      </c>
      <c r="K5" s="45" t="s">
        <v>190</v>
      </c>
    </row>
    <row r="6" spans="1:11" ht="25.5" customHeight="1">
      <c r="A6" s="321"/>
      <c r="B6" s="322"/>
      <c r="C6" s="316"/>
      <c r="D6" s="46" t="s">
        <v>31</v>
      </c>
      <c r="E6" s="46" t="s">
        <v>31</v>
      </c>
      <c r="F6" s="46" t="s">
        <v>31</v>
      </c>
      <c r="G6" s="46" t="s">
        <v>31</v>
      </c>
      <c r="H6" s="46" t="s">
        <v>31</v>
      </c>
      <c r="I6" s="46" t="s">
        <v>31</v>
      </c>
      <c r="J6" s="46" t="s">
        <v>31</v>
      </c>
      <c r="K6" s="46" t="s">
        <v>31</v>
      </c>
    </row>
    <row r="7" spans="1:11" ht="21" customHeight="1">
      <c r="A7" s="326" t="s">
        <v>3</v>
      </c>
      <c r="B7" s="327"/>
      <c r="C7" s="54"/>
      <c r="D7" s="55"/>
      <c r="E7" s="55"/>
      <c r="F7" s="55"/>
      <c r="G7" s="55">
        <f>20*100</f>
        <v>2000</v>
      </c>
      <c r="H7" s="55">
        <f>G7+G7*0.05</f>
        <v>2100</v>
      </c>
      <c r="I7" s="55">
        <f>H7+H7*0.05</f>
        <v>2205</v>
      </c>
      <c r="J7" s="55">
        <f>I7+I7*0.05</f>
        <v>2315.25</v>
      </c>
      <c r="K7" s="55">
        <f>J7+J7*0.05</f>
        <v>2431.0125</v>
      </c>
    </row>
    <row r="8" spans="1:11" ht="21" customHeight="1">
      <c r="A8" s="326" t="s">
        <v>512</v>
      </c>
      <c r="B8" s="327"/>
      <c r="C8" s="54"/>
      <c r="D8" s="55"/>
      <c r="E8" s="55"/>
      <c r="F8" s="55"/>
      <c r="G8" s="55">
        <f>15*100</f>
        <v>1500</v>
      </c>
      <c r="H8" s="55">
        <f>G8+G8*0.05</f>
        <v>1575</v>
      </c>
      <c r="I8" s="55">
        <f>H8+H8*0.05</f>
        <v>1653.75</v>
      </c>
      <c r="J8" s="55">
        <f>I8+I8*0.05</f>
        <v>1736.4375</v>
      </c>
      <c r="K8" s="55">
        <f>J8+J8*0.05</f>
        <v>1823.259375</v>
      </c>
    </row>
    <row r="9" spans="1:11" ht="21" customHeight="1">
      <c r="A9" s="326" t="s">
        <v>510</v>
      </c>
      <c r="B9" s="327"/>
      <c r="C9" s="54"/>
      <c r="D9" s="55"/>
      <c r="E9" s="55"/>
      <c r="F9" s="55"/>
      <c r="G9" s="55">
        <v>20</v>
      </c>
      <c r="H9" s="55">
        <v>20</v>
      </c>
      <c r="I9" s="55">
        <v>20</v>
      </c>
      <c r="J9" s="55">
        <v>20</v>
      </c>
      <c r="K9" s="55">
        <v>20</v>
      </c>
    </row>
    <row r="10" spans="1:11" ht="21" customHeight="1">
      <c r="A10" s="326" t="s">
        <v>511</v>
      </c>
      <c r="B10" s="327"/>
      <c r="C10" s="54"/>
      <c r="D10" s="55"/>
      <c r="E10" s="55"/>
      <c r="F10" s="55"/>
      <c r="G10" s="55">
        <v>10</v>
      </c>
      <c r="H10" s="55">
        <v>10</v>
      </c>
      <c r="I10" s="55">
        <v>10</v>
      </c>
      <c r="J10" s="55">
        <v>10</v>
      </c>
      <c r="K10" s="55">
        <v>10</v>
      </c>
    </row>
    <row r="11" spans="1:11" ht="21" customHeight="1">
      <c r="A11" s="326" t="s">
        <v>2</v>
      </c>
      <c r="B11" s="327"/>
      <c r="C11" s="54"/>
      <c r="D11" s="55"/>
      <c r="E11" s="55"/>
      <c r="F11" s="55"/>
      <c r="G11" s="55">
        <f>30*100</f>
        <v>3000</v>
      </c>
      <c r="H11" s="55">
        <f>G11+G11*0.05</f>
        <v>3150</v>
      </c>
      <c r="I11" s="55">
        <f>H11+H11*0.05</f>
        <v>3307.5</v>
      </c>
      <c r="J11" s="55">
        <f>I11+I11*0.05</f>
        <v>3472.875</v>
      </c>
      <c r="K11" s="55">
        <f>J11+J11*0.05</f>
        <v>3646.51875</v>
      </c>
    </row>
    <row r="12" spans="1:11" ht="21" customHeight="1">
      <c r="A12" s="330"/>
      <c r="B12" s="331"/>
      <c r="C12" s="54"/>
      <c r="D12" s="55"/>
      <c r="E12" s="55"/>
      <c r="F12" s="55"/>
      <c r="G12" s="55"/>
      <c r="H12" s="55"/>
      <c r="I12" s="55"/>
      <c r="J12" s="55"/>
      <c r="K12" s="55"/>
    </row>
    <row r="13" spans="1:11" ht="21" customHeight="1">
      <c r="A13" s="330"/>
      <c r="B13" s="331"/>
      <c r="C13" s="54"/>
      <c r="D13" s="55"/>
      <c r="E13" s="55"/>
      <c r="F13" s="55"/>
      <c r="G13" s="55"/>
      <c r="H13" s="55"/>
      <c r="I13" s="55"/>
      <c r="J13" s="55"/>
      <c r="K13" s="55"/>
    </row>
    <row r="14" spans="1:11" ht="21" customHeight="1">
      <c r="A14" s="330"/>
      <c r="B14" s="331"/>
      <c r="C14" s="54"/>
      <c r="D14" s="55"/>
      <c r="E14" s="55"/>
      <c r="F14" s="55"/>
      <c r="G14" s="55"/>
      <c r="H14" s="55"/>
      <c r="I14" s="55"/>
      <c r="J14" s="55"/>
      <c r="K14" s="55"/>
    </row>
    <row r="15" spans="1:11" ht="21" customHeight="1">
      <c r="A15" s="330"/>
      <c r="B15" s="331"/>
      <c r="C15" s="54"/>
      <c r="D15" s="55"/>
      <c r="E15" s="55"/>
      <c r="F15" s="55"/>
      <c r="G15" s="55"/>
      <c r="H15" s="55"/>
      <c r="I15" s="55"/>
      <c r="J15" s="55"/>
      <c r="K15" s="55"/>
    </row>
    <row r="16" spans="1:11" ht="21" customHeight="1">
      <c r="A16" s="328"/>
      <c r="B16" s="329"/>
      <c r="C16" s="60"/>
      <c r="D16" s="61"/>
      <c r="E16" s="61"/>
      <c r="F16" s="61"/>
      <c r="G16" s="61"/>
      <c r="H16" s="61"/>
      <c r="I16" s="61"/>
      <c r="J16" s="61"/>
      <c r="K16" s="61"/>
    </row>
    <row r="18" ht="15.75">
      <c r="A18" s="36" t="s">
        <v>256</v>
      </c>
    </row>
    <row r="20" spans="1:2" ht="12.75">
      <c r="A20" s="1" t="s">
        <v>584</v>
      </c>
      <c r="B20" s="1" t="s">
        <v>581</v>
      </c>
    </row>
    <row r="21" spans="1:2" ht="12.75">
      <c r="A21" s="1" t="s">
        <v>585</v>
      </c>
      <c r="B21" s="1" t="s">
        <v>582</v>
      </c>
    </row>
    <row r="22" spans="1:2" ht="12.75">
      <c r="A22" s="1" t="s">
        <v>586</v>
      </c>
      <c r="B22" s="1" t="s">
        <v>583</v>
      </c>
    </row>
  </sheetData>
  <sheetProtection/>
  <mergeCells count="16">
    <mergeCell ref="A16:B16"/>
    <mergeCell ref="A12:B12"/>
    <mergeCell ref="A13:B13"/>
    <mergeCell ref="A14:B14"/>
    <mergeCell ref="A15:B15"/>
    <mergeCell ref="A11:B11"/>
    <mergeCell ref="A9:B9"/>
    <mergeCell ref="A10:B10"/>
    <mergeCell ref="D4:F4"/>
    <mergeCell ref="A7:B7"/>
    <mergeCell ref="A8:B8"/>
    <mergeCell ref="A1:K1"/>
    <mergeCell ref="C3:K3"/>
    <mergeCell ref="C4:C6"/>
    <mergeCell ref="A3:B6"/>
    <mergeCell ref="G4:K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9" r:id="rId2"/>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28"/>
  <sheetViews>
    <sheetView showGridLines="0" showZeros="0" workbookViewId="0" topLeftCell="A1">
      <selection activeCell="G21" sqref="G21"/>
    </sheetView>
  </sheetViews>
  <sheetFormatPr defaultColWidth="9.00390625" defaultRowHeight="12.75"/>
  <cols>
    <col min="1" max="1" width="5.625" style="1" customWidth="1"/>
    <col min="2" max="2" width="27.875" style="1" customWidth="1"/>
    <col min="3" max="3" width="14.625" style="1" bestFit="1" customWidth="1"/>
    <col min="4" max="4" width="16.625" style="1" bestFit="1" customWidth="1"/>
    <col min="5" max="5" width="16.125" style="1" bestFit="1" customWidth="1"/>
    <col min="6" max="6" width="15.125" style="1" bestFit="1" customWidth="1"/>
    <col min="7" max="11" width="12.625" style="1" customWidth="1"/>
    <col min="12" max="16384" width="9.125" style="1" customWidth="1"/>
  </cols>
  <sheetData>
    <row r="1" spans="1:11" ht="33" customHeight="1">
      <c r="A1" s="332" t="s">
        <v>507</v>
      </c>
      <c r="B1" s="332"/>
      <c r="C1" s="332"/>
      <c r="D1" s="332"/>
      <c r="E1" s="332"/>
      <c r="F1" s="332"/>
      <c r="G1" s="332"/>
      <c r="H1" s="332"/>
      <c r="I1" s="332"/>
      <c r="J1" s="332"/>
      <c r="K1" s="332"/>
    </row>
    <row r="2" spans="1:11" ht="12.75">
      <c r="A2" s="58"/>
      <c r="B2" s="58"/>
      <c r="C2" s="58"/>
      <c r="D2" s="58"/>
      <c r="E2" s="58"/>
      <c r="F2" s="58"/>
      <c r="G2" s="58"/>
      <c r="H2" s="58"/>
      <c r="I2" s="58"/>
      <c r="J2" s="58"/>
      <c r="K2" s="58"/>
    </row>
    <row r="3" spans="1:11" ht="15" customHeight="1">
      <c r="A3" s="308" t="s">
        <v>194</v>
      </c>
      <c r="B3" s="308"/>
      <c r="C3" s="333" t="s">
        <v>192</v>
      </c>
      <c r="D3" s="333"/>
      <c r="E3" s="333"/>
      <c r="F3" s="333"/>
      <c r="G3" s="333"/>
      <c r="H3" s="333"/>
      <c r="I3" s="333"/>
      <c r="J3" s="333"/>
      <c r="K3" s="333"/>
    </row>
    <row r="4" spans="1:11" ht="20.25" customHeight="1">
      <c r="A4" s="308"/>
      <c r="B4" s="308"/>
      <c r="C4" s="305" t="s">
        <v>188</v>
      </c>
      <c r="D4" s="305"/>
      <c r="E4" s="305"/>
      <c r="F4" s="304" t="s">
        <v>191</v>
      </c>
      <c r="G4" s="304"/>
      <c r="H4" s="304"/>
      <c r="I4" s="304"/>
      <c r="J4" s="304"/>
      <c r="K4" s="304"/>
    </row>
    <row r="5" spans="1:11" ht="19.5" customHeight="1">
      <c r="A5" s="308"/>
      <c r="B5" s="308"/>
      <c r="C5" s="45" t="s">
        <v>185</v>
      </c>
      <c r="D5" s="45" t="s">
        <v>186</v>
      </c>
      <c r="E5" s="45" t="s">
        <v>187</v>
      </c>
      <c r="F5" s="306" t="s">
        <v>65</v>
      </c>
      <c r="G5" s="45" t="s">
        <v>187</v>
      </c>
      <c r="H5" s="45" t="s">
        <v>186</v>
      </c>
      <c r="I5" s="45" t="s">
        <v>185</v>
      </c>
      <c r="J5" s="45" t="s">
        <v>189</v>
      </c>
      <c r="K5" s="45" t="s">
        <v>190</v>
      </c>
    </row>
    <row r="6" spans="1:11" ht="20.25" customHeight="1">
      <c r="A6" s="308"/>
      <c r="B6" s="308"/>
      <c r="C6" s="46" t="s">
        <v>193</v>
      </c>
      <c r="D6" s="46" t="s">
        <v>193</v>
      </c>
      <c r="E6" s="46" t="s">
        <v>193</v>
      </c>
      <c r="F6" s="306"/>
      <c r="G6" s="46" t="s">
        <v>193</v>
      </c>
      <c r="H6" s="46" t="s">
        <v>193</v>
      </c>
      <c r="I6" s="46" t="s">
        <v>193</v>
      </c>
      <c r="J6" s="46" t="s">
        <v>193</v>
      </c>
      <c r="K6" s="46" t="s">
        <v>193</v>
      </c>
    </row>
    <row r="7" spans="1:11" ht="19.5" customHeight="1">
      <c r="A7" s="334" t="s">
        <v>7</v>
      </c>
      <c r="B7" s="334"/>
      <c r="C7" s="41"/>
      <c r="D7" s="41"/>
      <c r="E7" s="41"/>
      <c r="F7" s="48"/>
      <c r="G7" s="41"/>
      <c r="H7" s="41"/>
      <c r="I7" s="41"/>
      <c r="J7" s="41"/>
      <c r="K7" s="41"/>
    </row>
    <row r="8" spans="1:11" ht="19.5" customHeight="1">
      <c r="A8" s="334" t="s">
        <v>513</v>
      </c>
      <c r="B8" s="334"/>
      <c r="C8" s="41"/>
      <c r="D8" s="41"/>
      <c r="E8" s="41"/>
      <c r="F8" s="48">
        <v>15</v>
      </c>
      <c r="G8" s="41">
        <f>F8*C20*E20</f>
        <v>12000</v>
      </c>
      <c r="H8" s="41">
        <f aca="true" t="shared" si="0" ref="H8:K10">G8*0.05+G8</f>
        <v>12600</v>
      </c>
      <c r="I8" s="41">
        <f t="shared" si="0"/>
        <v>13230</v>
      </c>
      <c r="J8" s="41">
        <f t="shared" si="0"/>
        <v>13891.5</v>
      </c>
      <c r="K8" s="41">
        <f t="shared" si="0"/>
        <v>14586.075</v>
      </c>
    </row>
    <row r="9" spans="1:11" ht="19.5" customHeight="1">
      <c r="A9" s="334" t="s">
        <v>514</v>
      </c>
      <c r="B9" s="334"/>
      <c r="C9" s="41"/>
      <c r="D9" s="41"/>
      <c r="E9" s="41"/>
      <c r="F9" s="48">
        <v>500</v>
      </c>
      <c r="G9" s="41">
        <f>F9*F20*2</f>
        <v>8000</v>
      </c>
      <c r="H9" s="41">
        <f t="shared" si="0"/>
        <v>8400</v>
      </c>
      <c r="I9" s="41">
        <f t="shared" si="0"/>
        <v>8820</v>
      </c>
      <c r="J9" s="41">
        <f t="shared" si="0"/>
        <v>9261</v>
      </c>
      <c r="K9" s="41">
        <f t="shared" si="0"/>
        <v>9724.05</v>
      </c>
    </row>
    <row r="10" spans="1:11" ht="19.5" customHeight="1">
      <c r="A10" s="326" t="s">
        <v>515</v>
      </c>
      <c r="B10" s="327"/>
      <c r="C10" s="41"/>
      <c r="D10" s="41"/>
      <c r="E10" s="41"/>
      <c r="F10" s="48">
        <v>350</v>
      </c>
      <c r="G10" s="41">
        <f>G20*F10*F20</f>
        <v>42000</v>
      </c>
      <c r="H10" s="41">
        <f t="shared" si="0"/>
        <v>44100</v>
      </c>
      <c r="I10" s="41">
        <f t="shared" si="0"/>
        <v>46305</v>
      </c>
      <c r="J10" s="41">
        <f t="shared" si="0"/>
        <v>48620.25</v>
      </c>
      <c r="K10" s="41">
        <f t="shared" si="0"/>
        <v>51051.2625</v>
      </c>
    </row>
    <row r="11" spans="1:11" ht="19.5" customHeight="1">
      <c r="A11" s="326" t="s">
        <v>4</v>
      </c>
      <c r="B11" s="327"/>
      <c r="C11" s="41"/>
      <c r="D11" s="41"/>
      <c r="E11" s="41"/>
      <c r="F11" s="48">
        <v>20</v>
      </c>
      <c r="G11" s="41">
        <f>F11*20*100</f>
        <v>40000</v>
      </c>
      <c r="H11" s="41">
        <f aca="true" t="shared" si="1" ref="H11:K12">G11*0.05+G11</f>
        <v>42000</v>
      </c>
      <c r="I11" s="41">
        <f t="shared" si="1"/>
        <v>44100</v>
      </c>
      <c r="J11" s="41">
        <f t="shared" si="1"/>
        <v>46305</v>
      </c>
      <c r="K11" s="41">
        <f t="shared" si="1"/>
        <v>48620.25</v>
      </c>
    </row>
    <row r="12" spans="1:11" ht="19.5" customHeight="1">
      <c r="A12" s="326" t="s">
        <v>5</v>
      </c>
      <c r="B12" s="327"/>
      <c r="C12" s="41"/>
      <c r="D12" s="41"/>
      <c r="E12" s="41"/>
      <c r="F12" s="48">
        <v>5</v>
      </c>
      <c r="G12" s="41">
        <f>F12*40*100</f>
        <v>20000</v>
      </c>
      <c r="H12" s="41">
        <f t="shared" si="1"/>
        <v>21000</v>
      </c>
      <c r="I12" s="41">
        <f t="shared" si="1"/>
        <v>22050</v>
      </c>
      <c r="J12" s="41">
        <f t="shared" si="1"/>
        <v>23152.5</v>
      </c>
      <c r="K12" s="41">
        <f t="shared" si="1"/>
        <v>24310.125</v>
      </c>
    </row>
    <row r="13" spans="1:11" ht="24" customHeight="1">
      <c r="A13" s="298"/>
      <c r="B13" s="298"/>
      <c r="C13" s="41"/>
      <c r="D13" s="41"/>
      <c r="E13" s="41"/>
      <c r="F13" s="48"/>
      <c r="G13" s="41"/>
      <c r="H13" s="41"/>
      <c r="I13" s="41"/>
      <c r="J13" s="41"/>
      <c r="K13" s="41"/>
    </row>
    <row r="14" spans="1:11" ht="20.25" customHeight="1">
      <c r="A14" s="334" t="s">
        <v>488</v>
      </c>
      <c r="B14" s="334"/>
      <c r="C14" s="41"/>
      <c r="D14" s="41"/>
      <c r="E14" s="41"/>
      <c r="F14" s="48"/>
      <c r="G14" s="41"/>
      <c r="H14" s="41"/>
      <c r="I14" s="41"/>
      <c r="J14" s="41"/>
      <c r="K14" s="41"/>
    </row>
    <row r="15" spans="1:11" ht="20.25" customHeight="1">
      <c r="A15" s="334" t="s">
        <v>489</v>
      </c>
      <c r="B15" s="334"/>
      <c r="C15" s="41"/>
      <c r="D15" s="41"/>
      <c r="E15" s="41"/>
      <c r="F15" s="48"/>
      <c r="G15" s="41"/>
      <c r="H15" s="41"/>
      <c r="I15" s="41"/>
      <c r="J15" s="41"/>
      <c r="K15" s="41"/>
    </row>
    <row r="16" spans="1:11" ht="15">
      <c r="A16" s="335" t="s">
        <v>195</v>
      </c>
      <c r="B16" s="335"/>
      <c r="C16" s="39">
        <f>SUM(C7:C15)</f>
        <v>0</v>
      </c>
      <c r="D16" s="39">
        <f aca="true" t="shared" si="2" ref="D16:K16">SUM(D7:D15)</f>
        <v>0</v>
      </c>
      <c r="E16" s="39">
        <f t="shared" si="2"/>
        <v>0</v>
      </c>
      <c r="F16" s="51"/>
      <c r="G16" s="39">
        <f t="shared" si="2"/>
        <v>122000</v>
      </c>
      <c r="H16" s="39">
        <f t="shared" si="2"/>
        <v>128100</v>
      </c>
      <c r="I16" s="39">
        <f t="shared" si="2"/>
        <v>134505</v>
      </c>
      <c r="J16" s="39">
        <f t="shared" si="2"/>
        <v>141230.25</v>
      </c>
      <c r="K16" s="39">
        <f t="shared" si="2"/>
        <v>148291.7625</v>
      </c>
    </row>
    <row r="18" ht="15.75">
      <c r="A18" s="36" t="s">
        <v>256</v>
      </c>
    </row>
    <row r="19" spans="2:9" ht="12.75">
      <c r="B19" s="209"/>
      <c r="C19" s="209" t="s">
        <v>516</v>
      </c>
      <c r="D19" s="209" t="s">
        <v>517</v>
      </c>
      <c r="E19" s="209" t="s">
        <v>518</v>
      </c>
      <c r="F19" s="209" t="s">
        <v>519</v>
      </c>
      <c r="G19" s="209" t="s">
        <v>520</v>
      </c>
      <c r="H19" s="236"/>
      <c r="I19" s="236"/>
    </row>
    <row r="20" spans="2:9" ht="12.75">
      <c r="B20" s="209"/>
      <c r="C20" s="209">
        <v>8</v>
      </c>
      <c r="D20" s="209">
        <v>15</v>
      </c>
      <c r="E20" s="209">
        <v>100</v>
      </c>
      <c r="F20" s="209">
        <v>8</v>
      </c>
      <c r="G20" s="209">
        <v>15</v>
      </c>
      <c r="H20" s="236"/>
      <c r="I20" s="236"/>
    </row>
    <row r="21" spans="2:7" ht="12.75">
      <c r="B21" s="349" t="s">
        <v>521</v>
      </c>
      <c r="C21" s="349"/>
      <c r="D21" s="209"/>
      <c r="E21" s="209"/>
      <c r="F21" s="209"/>
      <c r="G21" s="209"/>
    </row>
    <row r="22" spans="1:2" ht="12.75">
      <c r="A22" s="1">
        <v>1</v>
      </c>
      <c r="B22" s="1" t="s">
        <v>522</v>
      </c>
    </row>
    <row r="23" spans="1:2" ht="12.75">
      <c r="A23" s="1">
        <v>2</v>
      </c>
      <c r="B23" s="1" t="s">
        <v>523</v>
      </c>
    </row>
    <row r="24" spans="1:2" ht="12.75">
      <c r="A24" s="1">
        <v>3</v>
      </c>
      <c r="B24" s="1" t="s">
        <v>8</v>
      </c>
    </row>
    <row r="25" spans="1:2" ht="12.75">
      <c r="A25" s="1">
        <v>4</v>
      </c>
      <c r="B25" s="1" t="s">
        <v>524</v>
      </c>
    </row>
    <row r="26" spans="1:2" ht="12.75">
      <c r="A26" s="1">
        <v>5</v>
      </c>
      <c r="B26" s="1" t="s">
        <v>525</v>
      </c>
    </row>
    <row r="27" spans="1:2" ht="12.75">
      <c r="A27" s="1">
        <v>6</v>
      </c>
      <c r="B27" s="1" t="s">
        <v>526</v>
      </c>
    </row>
    <row r="28" spans="1:2" ht="12.75">
      <c r="A28" s="1">
        <v>7</v>
      </c>
      <c r="B28" s="1" t="s">
        <v>6</v>
      </c>
    </row>
  </sheetData>
  <sheetProtection/>
  <mergeCells count="16">
    <mergeCell ref="A15:B15"/>
    <mergeCell ref="A16:B16"/>
    <mergeCell ref="A14:B14"/>
    <mergeCell ref="F5:F6"/>
    <mergeCell ref="A11:B11"/>
    <mergeCell ref="A12:B12"/>
    <mergeCell ref="A13:B13"/>
    <mergeCell ref="A7:B7"/>
    <mergeCell ref="A8:B8"/>
    <mergeCell ref="A9:B9"/>
    <mergeCell ref="A10:B10"/>
    <mergeCell ref="A3:B6"/>
    <mergeCell ref="A1:K1"/>
    <mergeCell ref="C3:K3"/>
    <mergeCell ref="C4:E4"/>
    <mergeCell ref="F4:K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8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13"/>
  <sheetViews>
    <sheetView showGridLines="0" showZeros="0" workbookViewId="0" topLeftCell="A1">
      <selection activeCell="E5" sqref="E5"/>
    </sheetView>
  </sheetViews>
  <sheetFormatPr defaultColWidth="9.00390625" defaultRowHeight="12.75"/>
  <cols>
    <col min="1" max="1" width="6.125" style="1" customWidth="1"/>
    <col min="2" max="2" width="32.25390625" style="1" customWidth="1"/>
    <col min="3" max="3" width="22.125" style="1" customWidth="1"/>
    <col min="4" max="4" width="21.875" style="1" customWidth="1"/>
    <col min="5" max="5" width="23.375" style="1" customWidth="1"/>
    <col min="6" max="16384" width="9.125" style="1" customWidth="1"/>
  </cols>
  <sheetData>
    <row r="1" ht="15.75">
      <c r="A1" s="2" t="s">
        <v>506</v>
      </c>
    </row>
    <row r="3" spans="1:5" ht="26.25" customHeight="1">
      <c r="A3" s="53" t="s">
        <v>28</v>
      </c>
      <c r="B3" s="53" t="s">
        <v>196</v>
      </c>
      <c r="C3" s="53" t="s">
        <v>197</v>
      </c>
      <c r="D3" s="45" t="s">
        <v>198</v>
      </c>
      <c r="E3" s="53" t="s">
        <v>199</v>
      </c>
    </row>
    <row r="4" spans="1:5" ht="21" customHeight="1">
      <c r="A4" s="42">
        <v>1</v>
      </c>
      <c r="B4" s="42" t="s">
        <v>527</v>
      </c>
      <c r="C4" s="54">
        <v>12</v>
      </c>
      <c r="D4" s="55">
        <v>1000</v>
      </c>
      <c r="E4" s="41">
        <f>ROUND(C4*D4,2)</f>
        <v>12000</v>
      </c>
    </row>
    <row r="5" spans="1:5" ht="21" customHeight="1">
      <c r="A5" s="42">
        <v>2</v>
      </c>
      <c r="B5" s="42" t="s">
        <v>9</v>
      </c>
      <c r="C5" s="54">
        <v>12</v>
      </c>
      <c r="D5" s="55">
        <v>1000</v>
      </c>
      <c r="E5" s="41">
        <f aca="true" t="shared" si="0" ref="E5:E10">ROUND(C5*D5,2)</f>
        <v>12000</v>
      </c>
    </row>
    <row r="6" spans="1:5" ht="21" customHeight="1">
      <c r="A6" s="42"/>
      <c r="B6" s="42"/>
      <c r="C6" s="54"/>
      <c r="D6" s="55"/>
      <c r="E6" s="41">
        <f t="shared" si="0"/>
        <v>0</v>
      </c>
    </row>
    <row r="7" spans="1:5" ht="21" customHeight="1">
      <c r="A7" s="42"/>
      <c r="B7" s="42"/>
      <c r="C7" s="54"/>
      <c r="D7" s="55"/>
      <c r="E7" s="41">
        <f t="shared" si="0"/>
        <v>0</v>
      </c>
    </row>
    <row r="8" spans="1:5" ht="21" customHeight="1">
      <c r="A8" s="42"/>
      <c r="B8" s="42"/>
      <c r="C8" s="54"/>
      <c r="D8" s="55"/>
      <c r="E8" s="41">
        <f t="shared" si="0"/>
        <v>0</v>
      </c>
    </row>
    <row r="9" spans="1:5" ht="21" customHeight="1">
      <c r="A9" s="42"/>
      <c r="B9" s="42"/>
      <c r="C9" s="54"/>
      <c r="D9" s="55"/>
      <c r="E9" s="41">
        <f t="shared" si="0"/>
        <v>0</v>
      </c>
    </row>
    <row r="10" spans="1:5" ht="21" customHeight="1">
      <c r="A10" s="42"/>
      <c r="B10" s="42"/>
      <c r="C10" s="54"/>
      <c r="D10" s="55"/>
      <c r="E10" s="41">
        <f t="shared" si="0"/>
        <v>0</v>
      </c>
    </row>
    <row r="11" spans="1:5" ht="21" customHeight="1">
      <c r="A11" s="56"/>
      <c r="B11" s="53" t="s">
        <v>255</v>
      </c>
      <c r="C11" s="27"/>
      <c r="D11" s="57"/>
      <c r="E11" s="39">
        <f>SUM(E4:E10)</f>
        <v>24000</v>
      </c>
    </row>
    <row r="13" ht="15.75">
      <c r="A13" s="36" t="s">
        <v>256</v>
      </c>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r:id="rId2"/>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J17"/>
  <sheetViews>
    <sheetView showGridLines="0" showZeros="0" tabSelected="1" workbookViewId="0" topLeftCell="A1">
      <selection activeCell="B18" sqref="B18"/>
    </sheetView>
  </sheetViews>
  <sheetFormatPr defaultColWidth="9.00390625" defaultRowHeight="12.75"/>
  <cols>
    <col min="1" max="1" width="28.375" style="43" customWidth="1"/>
    <col min="2" max="2" width="12.625" style="43" customWidth="1"/>
    <col min="3" max="3" width="11.875" style="43" customWidth="1"/>
    <col min="4" max="4" width="11.125" style="43" customWidth="1"/>
    <col min="5" max="5" width="10.375" style="43" customWidth="1"/>
    <col min="6" max="6" width="11.125" style="52" customWidth="1"/>
    <col min="7" max="7" width="11.625" style="52" customWidth="1"/>
    <col min="8" max="8" width="11.25390625" style="52" customWidth="1"/>
    <col min="9" max="9" width="11.375" style="52" customWidth="1"/>
    <col min="10" max="10" width="11.25390625" style="52" customWidth="1"/>
    <col min="11" max="16384" width="9.125" style="43" customWidth="1"/>
  </cols>
  <sheetData>
    <row r="1" spans="1:10" s="113" customFormat="1" ht="21.75" customHeight="1">
      <c r="A1" s="110" t="s">
        <v>505</v>
      </c>
      <c r="B1" s="111"/>
      <c r="C1" s="111"/>
      <c r="D1" s="111"/>
      <c r="E1" s="111"/>
      <c r="F1" s="112"/>
      <c r="G1" s="112"/>
      <c r="H1" s="112"/>
      <c r="I1" s="112"/>
      <c r="J1" s="112"/>
    </row>
    <row r="3" spans="1:10" ht="15" customHeight="1">
      <c r="A3" s="308" t="s">
        <v>200</v>
      </c>
      <c r="B3" s="312" t="s">
        <v>192</v>
      </c>
      <c r="C3" s="312"/>
      <c r="D3" s="312"/>
      <c r="E3" s="312"/>
      <c r="F3" s="336"/>
      <c r="G3" s="336"/>
      <c r="H3" s="336"/>
      <c r="I3" s="336"/>
      <c r="J3" s="337"/>
    </row>
    <row r="4" spans="1:10" ht="21.75" customHeight="1">
      <c r="A4" s="308"/>
      <c r="B4" s="324" t="s">
        <v>188</v>
      </c>
      <c r="C4" s="324"/>
      <c r="D4" s="325"/>
      <c r="E4" s="338" t="s">
        <v>191</v>
      </c>
      <c r="F4" s="324"/>
      <c r="G4" s="324"/>
      <c r="H4" s="324"/>
      <c r="I4" s="324"/>
      <c r="J4" s="325"/>
    </row>
    <row r="5" spans="1:10" ht="19.5" customHeight="1">
      <c r="A5" s="308"/>
      <c r="B5" s="44" t="s">
        <v>185</v>
      </c>
      <c r="C5" s="45" t="s">
        <v>186</v>
      </c>
      <c r="D5" s="45" t="s">
        <v>187</v>
      </c>
      <c r="E5" s="339" t="s">
        <v>65</v>
      </c>
      <c r="F5" s="45" t="s">
        <v>187</v>
      </c>
      <c r="G5" s="45" t="s">
        <v>186</v>
      </c>
      <c r="H5" s="45" t="s">
        <v>185</v>
      </c>
      <c r="I5" s="45" t="s">
        <v>189</v>
      </c>
      <c r="J5" s="45" t="s">
        <v>190</v>
      </c>
    </row>
    <row r="6" spans="1:10" ht="22.5" customHeight="1">
      <c r="A6" s="308"/>
      <c r="B6" s="46" t="s">
        <v>25</v>
      </c>
      <c r="C6" s="46" t="s">
        <v>25</v>
      </c>
      <c r="D6" s="46" t="s">
        <v>25</v>
      </c>
      <c r="E6" s="340"/>
      <c r="F6" s="46" t="s">
        <v>25</v>
      </c>
      <c r="G6" s="46" t="s">
        <v>25</v>
      </c>
      <c r="H6" s="46" t="s">
        <v>25</v>
      </c>
      <c r="I6" s="46" t="s">
        <v>25</v>
      </c>
      <c r="J6" s="46" t="s">
        <v>25</v>
      </c>
    </row>
    <row r="7" spans="1:10" ht="32.25" customHeight="1">
      <c r="A7" s="47" t="s">
        <v>528</v>
      </c>
      <c r="B7" s="41"/>
      <c r="C7" s="41"/>
      <c r="D7" s="41"/>
      <c r="E7" s="48">
        <v>1000</v>
      </c>
      <c r="F7" s="41">
        <v>12000</v>
      </c>
      <c r="G7" s="41">
        <f>F7*0.05+F7</f>
        <v>12600</v>
      </c>
      <c r="H7" s="41">
        <f>G7*0.05+G7</f>
        <v>13230</v>
      </c>
      <c r="I7" s="41">
        <f>H7*0.05+H7</f>
        <v>13891.5</v>
      </c>
      <c r="J7" s="41">
        <f>I7*0.05+I7</f>
        <v>14586.075</v>
      </c>
    </row>
    <row r="8" spans="1:10" ht="32.25" customHeight="1">
      <c r="A8" s="47" t="s">
        <v>579</v>
      </c>
      <c r="B8" s="41"/>
      <c r="C8" s="41"/>
      <c r="D8" s="41"/>
      <c r="E8" s="48">
        <v>3000</v>
      </c>
      <c r="F8" s="41">
        <f>E8*12</f>
        <v>36000</v>
      </c>
      <c r="G8" s="41">
        <f>F8*0.05+F8</f>
        <v>37800</v>
      </c>
      <c r="H8" s="41">
        <f>G8*0.05+G8</f>
        <v>39690</v>
      </c>
      <c r="I8" s="41">
        <f>H8*0.05+H8</f>
        <v>41674.5</v>
      </c>
      <c r="J8" s="41">
        <f>I8*0.05+I8</f>
        <v>43758.225</v>
      </c>
    </row>
    <row r="9" spans="1:10" ht="32.25" customHeight="1">
      <c r="A9" s="47"/>
      <c r="B9" s="41"/>
      <c r="C9" s="41"/>
      <c r="D9" s="41"/>
      <c r="E9" s="48"/>
      <c r="F9" s="41"/>
      <c r="G9" s="41"/>
      <c r="H9" s="41"/>
      <c r="I9" s="41"/>
      <c r="J9" s="41"/>
    </row>
    <row r="10" spans="1:10" ht="32.25" customHeight="1">
      <c r="A10" s="49"/>
      <c r="B10" s="41"/>
      <c r="C10" s="41"/>
      <c r="D10" s="41"/>
      <c r="E10" s="48"/>
      <c r="F10" s="41"/>
      <c r="G10" s="41"/>
      <c r="H10" s="41"/>
      <c r="I10" s="41"/>
      <c r="J10" s="41"/>
    </row>
    <row r="11" spans="1:10" ht="32.25" customHeight="1">
      <c r="A11" s="49"/>
      <c r="B11" s="41"/>
      <c r="C11" s="41"/>
      <c r="D11" s="41"/>
      <c r="E11" s="48"/>
      <c r="F11" s="41"/>
      <c r="G11" s="41"/>
      <c r="H11" s="41"/>
      <c r="I11" s="41"/>
      <c r="J11" s="41"/>
    </row>
    <row r="12" spans="1:10" ht="32.25" customHeight="1">
      <c r="A12" s="47"/>
      <c r="B12" s="41"/>
      <c r="C12" s="41"/>
      <c r="D12" s="41"/>
      <c r="E12" s="48"/>
      <c r="F12" s="41"/>
      <c r="G12" s="41"/>
      <c r="H12" s="41"/>
      <c r="I12" s="41"/>
      <c r="J12" s="41"/>
    </row>
    <row r="13" spans="1:10" ht="32.25" customHeight="1">
      <c r="A13" s="47"/>
      <c r="B13" s="41"/>
      <c r="C13" s="41"/>
      <c r="D13" s="41"/>
      <c r="E13" s="48"/>
      <c r="F13" s="41"/>
      <c r="G13" s="41"/>
      <c r="H13" s="41"/>
      <c r="I13" s="41"/>
      <c r="J13" s="41"/>
    </row>
    <row r="14" spans="1:10" ht="21" customHeight="1">
      <c r="A14" s="50" t="s">
        <v>201</v>
      </c>
      <c r="B14" s="39">
        <f>SUM(B7:B13)</f>
        <v>0</v>
      </c>
      <c r="C14" s="39">
        <f>SUM(C7:C13)</f>
        <v>0</v>
      </c>
      <c r="D14" s="39">
        <f>SUM(D7:D13)</f>
        <v>0</v>
      </c>
      <c r="E14" s="51"/>
      <c r="F14" s="39">
        <f>SUM(F7:F13)</f>
        <v>48000</v>
      </c>
      <c r="G14" s="39">
        <f>SUM(G7:G13)</f>
        <v>50400</v>
      </c>
      <c r="H14" s="39">
        <f>SUM(H7:H13)</f>
        <v>52920</v>
      </c>
      <c r="I14" s="39">
        <f>SUM(I7:I13)</f>
        <v>55566</v>
      </c>
      <c r="J14" s="39">
        <f>SUM(J7:J13)</f>
        <v>58344.3</v>
      </c>
    </row>
    <row r="16" ht="15.75">
      <c r="A16" s="36" t="s">
        <v>256</v>
      </c>
    </row>
    <row r="17" ht="11.25">
      <c r="B17" s="43" t="s">
        <v>580</v>
      </c>
    </row>
  </sheetData>
  <sheetProtection/>
  <mergeCells count="5">
    <mergeCell ref="A3:A6"/>
    <mergeCell ref="B3:J3"/>
    <mergeCell ref="B4:D4"/>
    <mergeCell ref="E4:J4"/>
    <mergeCell ref="E5:E6"/>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r:id="rId2"/>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P23"/>
  <sheetViews>
    <sheetView showGridLines="0" showZeros="0" workbookViewId="0" topLeftCell="A1">
      <selection activeCell="E9" sqref="E9"/>
    </sheetView>
  </sheetViews>
  <sheetFormatPr defaultColWidth="9.00390625" defaultRowHeight="12.75"/>
  <cols>
    <col min="1" max="1" width="37.625" style="1" customWidth="1"/>
    <col min="2" max="4" width="11.875" style="1" customWidth="1"/>
    <col min="5" max="5" width="12.75390625" style="1" customWidth="1"/>
    <col min="6" max="6" width="12.625" style="1" customWidth="1"/>
    <col min="7" max="9" width="12.875" style="1" customWidth="1"/>
    <col min="10" max="15" width="2.875" style="1" customWidth="1"/>
    <col min="16" max="16" width="8.875" style="1" bestFit="1" customWidth="1"/>
    <col min="17" max="32" width="2.875" style="1" customWidth="1"/>
    <col min="33" max="16384" width="9.125" style="1" customWidth="1"/>
  </cols>
  <sheetData>
    <row r="1" ht="15.75">
      <c r="A1" s="2" t="s">
        <v>504</v>
      </c>
    </row>
    <row r="3" spans="1:9" ht="15">
      <c r="A3" s="341" t="s">
        <v>29</v>
      </c>
      <c r="B3" s="225" t="s">
        <v>202</v>
      </c>
      <c r="C3" s="226"/>
      <c r="D3" s="227"/>
      <c r="E3" s="225" t="s">
        <v>203</v>
      </c>
      <c r="F3" s="226"/>
      <c r="G3" s="226"/>
      <c r="H3" s="226"/>
      <c r="I3" s="227"/>
    </row>
    <row r="4" spans="1:9" ht="12.75">
      <c r="A4" s="342"/>
      <c r="B4" s="37">
        <v>-3</v>
      </c>
      <c r="C4" s="37">
        <v>-2</v>
      </c>
      <c r="D4" s="37">
        <v>-1</v>
      </c>
      <c r="E4" s="37" t="s">
        <v>204</v>
      </c>
      <c r="F4" s="37" t="s">
        <v>205</v>
      </c>
      <c r="G4" s="37" t="s">
        <v>206</v>
      </c>
      <c r="H4" s="37" t="s">
        <v>207</v>
      </c>
      <c r="I4" s="37" t="s">
        <v>208</v>
      </c>
    </row>
    <row r="5" spans="1:9" ht="37.5" customHeight="1">
      <c r="A5" s="38" t="s">
        <v>247</v>
      </c>
      <c r="B5" s="39"/>
      <c r="C5" s="39"/>
      <c r="D5" s="39"/>
      <c r="E5" s="39">
        <f>'5.3.1 ΚΟΣΤΟΣ ΠΡΟΣΩΠΙΚΟΥ'!E11</f>
        <v>24000</v>
      </c>
      <c r="F5" s="39">
        <f>E5*0.05+E5</f>
        <v>25200</v>
      </c>
      <c r="G5" s="39">
        <f>F5*0.05+F5</f>
        <v>26460</v>
      </c>
      <c r="H5" s="39">
        <f>G5*0.05+G5</f>
        <v>27783</v>
      </c>
      <c r="I5" s="39">
        <f>H5*0.05+H5</f>
        <v>29172.15</v>
      </c>
    </row>
    <row r="6" spans="1:9" ht="36" customHeight="1">
      <c r="A6" s="38" t="s">
        <v>209</v>
      </c>
      <c r="B6" s="39">
        <f>SUM(B7:B8)</f>
        <v>0</v>
      </c>
      <c r="C6" s="39">
        <f aca="true" t="shared" si="0" ref="C6:I6">SUM(C7:C8)</f>
        <v>0</v>
      </c>
      <c r="D6" s="39">
        <f t="shared" si="0"/>
        <v>0</v>
      </c>
      <c r="E6" s="39">
        <f t="shared" si="0"/>
        <v>48000</v>
      </c>
      <c r="F6" s="39">
        <f t="shared" si="0"/>
        <v>50400</v>
      </c>
      <c r="G6" s="39">
        <f t="shared" si="0"/>
        <v>52920</v>
      </c>
      <c r="H6" s="39">
        <f t="shared" si="0"/>
        <v>55566</v>
      </c>
      <c r="I6" s="39">
        <f t="shared" si="0"/>
        <v>58344.3</v>
      </c>
    </row>
    <row r="7" spans="1:9" ht="29.25" customHeight="1">
      <c r="A7" s="40" t="s">
        <v>249</v>
      </c>
      <c r="B7" s="41">
        <f>'5.3.2 ΚΟΣΤΟΣ Α-ΒΟΗΘ ΥΛΩΝ'!B14</f>
        <v>0</v>
      </c>
      <c r="C7" s="41">
        <f>'5.3.2 ΚΟΣΤΟΣ Α-ΒΟΗΘ ΥΛΩΝ'!C14</f>
        <v>0</v>
      </c>
      <c r="D7" s="41">
        <f>'5.3.2 ΚΟΣΤΟΣ Α-ΒΟΗΘ ΥΛΩΝ'!D14</f>
        <v>0</v>
      </c>
      <c r="E7" s="41">
        <f>'5.3.2 ΚΟΣΤΟΣ Α-ΒΟΗΘ ΥΛΩΝ'!F14</f>
        <v>48000</v>
      </c>
      <c r="F7" s="41">
        <f>'5.3.2 ΚΟΣΤΟΣ Α-ΒΟΗΘ ΥΛΩΝ'!G14</f>
        <v>50400</v>
      </c>
      <c r="G7" s="41">
        <f>'5.3.2 ΚΟΣΤΟΣ Α-ΒΟΗΘ ΥΛΩΝ'!H14</f>
        <v>52920</v>
      </c>
      <c r="H7" s="41">
        <f>'5.3.2 ΚΟΣΤΟΣ Α-ΒΟΗΘ ΥΛΩΝ'!I14</f>
        <v>55566</v>
      </c>
      <c r="I7" s="41">
        <f>'5.3.2 ΚΟΣΤΟΣ Α-ΒΟΗΘ ΥΛΩΝ'!J14</f>
        <v>58344.3</v>
      </c>
    </row>
    <row r="8" spans="1:9" ht="29.25" customHeight="1">
      <c r="A8" s="40" t="s">
        <v>248</v>
      </c>
      <c r="B8" s="42"/>
      <c r="C8" s="42"/>
      <c r="D8" s="42"/>
      <c r="E8" s="42"/>
      <c r="F8" s="42"/>
      <c r="G8" s="42"/>
      <c r="H8" s="42"/>
      <c r="I8" s="42"/>
    </row>
    <row r="9" spans="1:9" ht="18" customHeight="1">
      <c r="A9" s="38" t="s">
        <v>210</v>
      </c>
      <c r="B9" s="39">
        <f>SUM(B10:B18)</f>
        <v>0</v>
      </c>
      <c r="C9" s="39">
        <f aca="true" t="shared" si="1" ref="C9:I9">SUM(C10:C18)</f>
        <v>0</v>
      </c>
      <c r="D9" s="39">
        <f t="shared" si="1"/>
        <v>0</v>
      </c>
      <c r="E9" s="39">
        <f t="shared" si="1"/>
        <v>5960</v>
      </c>
      <c r="F9" s="210">
        <f t="shared" si="1"/>
        <v>6658</v>
      </c>
      <c r="G9" s="210">
        <f t="shared" si="1"/>
        <v>7390.9</v>
      </c>
      <c r="H9" s="210">
        <f t="shared" si="1"/>
        <v>8160.4450000000015</v>
      </c>
      <c r="I9" s="210">
        <f t="shared" si="1"/>
        <v>8968.467250000002</v>
      </c>
    </row>
    <row r="10" spans="1:9" ht="29.25" customHeight="1">
      <c r="A10" s="40" t="s">
        <v>490</v>
      </c>
      <c r="B10" s="41"/>
      <c r="C10" s="41"/>
      <c r="D10" s="41"/>
      <c r="E10" s="41">
        <v>1000</v>
      </c>
      <c r="F10" s="41">
        <f>E10*0.05+E10</f>
        <v>1050</v>
      </c>
      <c r="G10" s="41">
        <f>F10*0.05+F10</f>
        <v>1102.5</v>
      </c>
      <c r="H10" s="41">
        <f>G10*0.05+G10</f>
        <v>1157.625</v>
      </c>
      <c r="I10" s="41">
        <f>H10*0.05+H10</f>
        <v>1215.50625</v>
      </c>
    </row>
    <row r="11" spans="1:9" ht="29.25" customHeight="1">
      <c r="A11" s="40" t="s">
        <v>491</v>
      </c>
      <c r="B11" s="41"/>
      <c r="C11" s="41"/>
      <c r="D11" s="41"/>
      <c r="E11" s="41">
        <v>1000</v>
      </c>
      <c r="F11" s="41">
        <f>E11*0.05+E11</f>
        <v>1050</v>
      </c>
      <c r="G11" s="41">
        <f>F11*0.05+F11</f>
        <v>1102.5</v>
      </c>
      <c r="H11" s="41">
        <f>G11*0.05+G11</f>
        <v>1157.625</v>
      </c>
      <c r="I11" s="41">
        <f>H11*0.05+H11</f>
        <v>1215.50625</v>
      </c>
    </row>
    <row r="12" spans="1:16" ht="29.25" customHeight="1">
      <c r="A12" s="40" t="s">
        <v>211</v>
      </c>
      <c r="B12" s="41"/>
      <c r="C12" s="41"/>
      <c r="D12" s="41"/>
      <c r="E12" s="348">
        <v>1260</v>
      </c>
      <c r="F12" s="41">
        <v>1723</v>
      </c>
      <c r="G12" s="41">
        <v>2209.15</v>
      </c>
      <c r="H12" s="41">
        <v>2719.6075000000014</v>
      </c>
      <c r="I12" s="41">
        <v>3255.5878750000034</v>
      </c>
      <c r="P12" s="25"/>
    </row>
    <row r="13" spans="1:9" ht="29.25" customHeight="1">
      <c r="A13" s="40" t="s">
        <v>492</v>
      </c>
      <c r="B13" s="41"/>
      <c r="C13" s="41"/>
      <c r="D13" s="41"/>
      <c r="E13" s="41">
        <v>200</v>
      </c>
      <c r="F13" s="41">
        <f aca="true" t="shared" si="2" ref="F13:I15">E13*0.05+E13</f>
        <v>210</v>
      </c>
      <c r="G13" s="41">
        <f t="shared" si="2"/>
        <v>220.5</v>
      </c>
      <c r="H13" s="41">
        <f t="shared" si="2"/>
        <v>231.525</v>
      </c>
      <c r="I13" s="41">
        <f t="shared" si="2"/>
        <v>243.10125</v>
      </c>
    </row>
    <row r="14" spans="1:9" ht="29.25" customHeight="1">
      <c r="A14" s="40" t="s">
        <v>257</v>
      </c>
      <c r="B14" s="41"/>
      <c r="C14" s="41"/>
      <c r="D14" s="41"/>
      <c r="E14" s="41">
        <v>500</v>
      </c>
      <c r="F14" s="41">
        <f t="shared" si="2"/>
        <v>525</v>
      </c>
      <c r="G14" s="41">
        <f t="shared" si="2"/>
        <v>551.25</v>
      </c>
      <c r="H14" s="41">
        <f t="shared" si="2"/>
        <v>578.8125</v>
      </c>
      <c r="I14" s="41">
        <f t="shared" si="2"/>
        <v>607.753125</v>
      </c>
    </row>
    <row r="15" spans="1:9" ht="29.25" customHeight="1">
      <c r="A15" s="40" t="s">
        <v>493</v>
      </c>
      <c r="B15" s="41"/>
      <c r="C15" s="41"/>
      <c r="D15" s="41"/>
      <c r="E15" s="41">
        <v>1000</v>
      </c>
      <c r="F15" s="41">
        <f t="shared" si="2"/>
        <v>1050</v>
      </c>
      <c r="G15" s="41">
        <f t="shared" si="2"/>
        <v>1102.5</v>
      </c>
      <c r="H15" s="41">
        <f t="shared" si="2"/>
        <v>1157.625</v>
      </c>
      <c r="I15" s="41">
        <f t="shared" si="2"/>
        <v>1215.50625</v>
      </c>
    </row>
    <row r="16" spans="1:9" ht="29.25" customHeight="1">
      <c r="A16" s="40" t="s">
        <v>494</v>
      </c>
      <c r="B16" s="41"/>
      <c r="C16" s="41"/>
      <c r="D16" s="41"/>
      <c r="E16" s="41">
        <v>500</v>
      </c>
      <c r="F16" s="41">
        <f>E16*0.05+E16</f>
        <v>525</v>
      </c>
      <c r="G16" s="41">
        <f>F16*0.05+F16</f>
        <v>551.25</v>
      </c>
      <c r="H16" s="41">
        <f>G16*0.05+G16</f>
        <v>578.8125</v>
      </c>
      <c r="I16" s="41">
        <f>H16*0.05+H16</f>
        <v>607.753125</v>
      </c>
    </row>
    <row r="17" spans="1:9" ht="29.25" customHeight="1">
      <c r="A17" s="40" t="s">
        <v>212</v>
      </c>
      <c r="B17" s="41"/>
      <c r="C17" s="41"/>
      <c r="D17" s="41"/>
      <c r="E17" s="41"/>
      <c r="F17" s="41"/>
      <c r="G17" s="41"/>
      <c r="H17" s="41"/>
      <c r="I17" s="41"/>
    </row>
    <row r="18" spans="1:9" ht="29.25" customHeight="1">
      <c r="A18" s="40" t="s">
        <v>529</v>
      </c>
      <c r="B18" s="41"/>
      <c r="C18" s="41"/>
      <c r="D18" s="41"/>
      <c r="E18" s="41">
        <v>500</v>
      </c>
      <c r="F18" s="41">
        <f>E18*0.05+E18</f>
        <v>525</v>
      </c>
      <c r="G18" s="41">
        <f>F18*0.05+F18</f>
        <v>551.25</v>
      </c>
      <c r="H18" s="41">
        <f>G18*0.05+G18</f>
        <v>578.8125</v>
      </c>
      <c r="I18" s="41">
        <f>H18*0.05+H18</f>
        <v>607.753125</v>
      </c>
    </row>
    <row r="19" spans="1:9" ht="30.75" customHeight="1">
      <c r="A19" s="38" t="s">
        <v>252</v>
      </c>
      <c r="B19" s="39"/>
      <c r="C19" s="39"/>
      <c r="D19" s="39"/>
      <c r="E19" s="39"/>
      <c r="F19" s="39"/>
      <c r="G19" s="39"/>
      <c r="H19" s="39"/>
      <c r="I19" s="39"/>
    </row>
    <row r="20" spans="1:9" ht="33.75" customHeight="1">
      <c r="A20" s="38" t="s">
        <v>213</v>
      </c>
      <c r="B20" s="39">
        <f>B19+B9+B6+B5</f>
        <v>0</v>
      </c>
      <c r="C20" s="39">
        <f aca="true" t="shared" si="3" ref="C20:I20">C19+C9+C6+C5</f>
        <v>0</v>
      </c>
      <c r="D20" s="39">
        <f t="shared" si="3"/>
        <v>0</v>
      </c>
      <c r="E20" s="39">
        <f t="shared" si="3"/>
        <v>77960</v>
      </c>
      <c r="F20" s="39">
        <f t="shared" si="3"/>
        <v>82258</v>
      </c>
      <c r="G20" s="39">
        <f t="shared" si="3"/>
        <v>86770.9</v>
      </c>
      <c r="H20" s="39">
        <f t="shared" si="3"/>
        <v>91509.445</v>
      </c>
      <c r="I20" s="39">
        <f t="shared" si="3"/>
        <v>96484.91725</v>
      </c>
    </row>
    <row r="21" spans="1:9" ht="31.5" customHeight="1">
      <c r="A21" s="38" t="s">
        <v>258</v>
      </c>
      <c r="B21" s="39">
        <f>B20-B5</f>
        <v>0</v>
      </c>
      <c r="C21" s="39">
        <f aca="true" t="shared" si="4" ref="C21:I21">C20-C5</f>
        <v>0</v>
      </c>
      <c r="D21" s="39">
        <f t="shared" si="4"/>
        <v>0</v>
      </c>
      <c r="E21" s="39">
        <f t="shared" si="4"/>
        <v>53960</v>
      </c>
      <c r="F21" s="39">
        <f t="shared" si="4"/>
        <v>57058</v>
      </c>
      <c r="G21" s="39">
        <f t="shared" si="4"/>
        <v>60310.899999999994</v>
      </c>
      <c r="H21" s="39">
        <f t="shared" si="4"/>
        <v>63726.44500000001</v>
      </c>
      <c r="I21" s="39">
        <f t="shared" si="4"/>
        <v>67312.76725</v>
      </c>
    </row>
    <row r="22" spans="1:9" ht="39.75" customHeight="1">
      <c r="A22" s="343" t="s">
        <v>495</v>
      </c>
      <c r="B22" s="344"/>
      <c r="C22" s="344"/>
      <c r="D22" s="344"/>
      <c r="E22" s="344"/>
      <c r="F22" s="344"/>
      <c r="G22" s="344"/>
      <c r="H22" s="344"/>
      <c r="I22" s="344"/>
    </row>
    <row r="23" ht="15.75">
      <c r="A23" s="36" t="s">
        <v>256</v>
      </c>
    </row>
  </sheetData>
  <sheetProtection/>
  <mergeCells count="4">
    <mergeCell ref="B3:D3"/>
    <mergeCell ref="A3:A4"/>
    <mergeCell ref="E3:I3"/>
    <mergeCell ref="A22:I22"/>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6"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21"/>
  <sheetViews>
    <sheetView showGridLines="0" showZeros="0" workbookViewId="0" topLeftCell="A1">
      <selection activeCell="J11" sqref="J11"/>
    </sheetView>
  </sheetViews>
  <sheetFormatPr defaultColWidth="9.00390625" defaultRowHeight="12.75"/>
  <cols>
    <col min="1" max="1" width="35.25390625" style="1" customWidth="1"/>
    <col min="2" max="2" width="10.25390625" style="1" customWidth="1"/>
    <col min="3" max="3" width="10.375" style="1" customWidth="1"/>
    <col min="4" max="4" width="10.625" style="26" customWidth="1"/>
    <col min="5" max="9" width="12.375" style="1" customWidth="1"/>
    <col min="10" max="16384" width="9.125" style="1" customWidth="1"/>
  </cols>
  <sheetData>
    <row r="1" ht="15.75">
      <c r="A1" s="2" t="s">
        <v>503</v>
      </c>
    </row>
    <row r="3" spans="1:9" ht="27" customHeight="1">
      <c r="A3" s="345"/>
      <c r="B3" s="347" t="s">
        <v>253</v>
      </c>
      <c r="C3" s="336"/>
      <c r="D3" s="337"/>
      <c r="E3" s="347" t="s">
        <v>254</v>
      </c>
      <c r="F3" s="336"/>
      <c r="G3" s="336"/>
      <c r="H3" s="336"/>
      <c r="I3" s="337"/>
    </row>
    <row r="4" spans="1:9" ht="12.75">
      <c r="A4" s="346"/>
      <c r="B4" s="27">
        <v>-3</v>
      </c>
      <c r="C4" s="27">
        <v>-2</v>
      </c>
      <c r="D4" s="27">
        <v>-1</v>
      </c>
      <c r="E4" s="27" t="s">
        <v>150</v>
      </c>
      <c r="F4" s="27" t="s">
        <v>57</v>
      </c>
      <c r="G4" s="27" t="s">
        <v>58</v>
      </c>
      <c r="H4" s="27" t="s">
        <v>59</v>
      </c>
      <c r="I4" s="27" t="s">
        <v>60</v>
      </c>
    </row>
    <row r="5" spans="1:9" ht="26.25" customHeight="1">
      <c r="A5" s="28" t="s">
        <v>250</v>
      </c>
      <c r="B5" s="29">
        <f>'5.1 ΠΩΛΗΣΕΙΣ ΚΑΤΑΛΥΜΑΤΑ'!D26+'5.2.2 ΕΣΟΔΑ'!C16</f>
        <v>0</v>
      </c>
      <c r="C5" s="29">
        <f>'5.1 ΠΩΛΗΣΕΙΣ ΚΑΤΑΛΥΜΑΤΑ'!F26+'5.2.2 ΕΣΟΔΑ'!D16</f>
        <v>0</v>
      </c>
      <c r="D5" s="29">
        <f>'5.1 ΠΩΛΗΣΕΙΣ ΚΑΤΑΛΥΜΑΤΑ'!H26+'5.2.2 ΕΣΟΔΑ'!E16</f>
        <v>0</v>
      </c>
      <c r="E5" s="29">
        <f>'5.1 ΠΩΛΗΣΕΙΣ ΚΑΤΑΛΥΜΑΤΑ'!J26+'5.2.2 ΕΣΟΔΑ'!G16</f>
        <v>122000</v>
      </c>
      <c r="F5" s="29">
        <f>'5.1 ΠΩΛΗΣΕΙΣ ΚΑΤΑΛΥΜΑΤΑ'!L26+'5.2.2 ΕΣΟΔΑ'!H16</f>
        <v>128100</v>
      </c>
      <c r="G5" s="29">
        <f>'5.1 ΠΩΛΗΣΕΙΣ ΚΑΤΑΛΥΜΑΤΑ'!N26+'5.2.2 ΕΣΟΔΑ'!I16</f>
        <v>134505</v>
      </c>
      <c r="H5" s="29">
        <f>'5.1 ΠΩΛΗΣΕΙΣ ΚΑΤΑΛΥΜΑΤΑ'!P26+'5.2.2 ΕΣΟΔΑ'!J16</f>
        <v>141230.25</v>
      </c>
      <c r="I5" s="29">
        <f>'5.1 ΠΩΛΗΣΕΙΣ ΚΑΤΑΛΥΜΑΤΑ'!R26+'5.2.2 ΕΣΟΔΑ'!K16</f>
        <v>148291.7625</v>
      </c>
    </row>
    <row r="6" spans="1:9" ht="26.25" customHeight="1">
      <c r="A6" s="28" t="s">
        <v>251</v>
      </c>
      <c r="B6" s="29">
        <f>'5.4 ΔΑΠΑΝΕΣ'!B20</f>
        <v>0</v>
      </c>
      <c r="C6" s="29">
        <f>'5.4 ΔΑΠΑΝΕΣ'!C20</f>
        <v>0</v>
      </c>
      <c r="D6" s="29">
        <f>'5.4 ΔΑΠΑΝΕΣ'!D20</f>
        <v>0</v>
      </c>
      <c r="E6" s="29">
        <f>'5.4 ΔΑΠΑΝΕΣ'!E20</f>
        <v>77960</v>
      </c>
      <c r="F6" s="29">
        <f>'5.4 ΔΑΠΑΝΕΣ'!F20</f>
        <v>82258</v>
      </c>
      <c r="G6" s="29">
        <f>'5.4 ΔΑΠΑΝΕΣ'!G20</f>
        <v>86770.9</v>
      </c>
      <c r="H6" s="29">
        <f>'5.4 ΔΑΠΑΝΕΣ'!H20</f>
        <v>91509.445</v>
      </c>
      <c r="I6" s="29">
        <f>'5.4 ΔΑΠΑΝΕΣ'!I20</f>
        <v>96484.91725</v>
      </c>
    </row>
    <row r="7" spans="1:9" ht="35.25" customHeight="1">
      <c r="A7" s="30" t="s">
        <v>214</v>
      </c>
      <c r="B7" s="29">
        <f>B5-B6</f>
        <v>0</v>
      </c>
      <c r="C7" s="29">
        <f aca="true" t="shared" si="0" ref="C7:I7">C5-C6</f>
        <v>0</v>
      </c>
      <c r="D7" s="29">
        <f t="shared" si="0"/>
        <v>0</v>
      </c>
      <c r="E7" s="29">
        <f t="shared" si="0"/>
        <v>44040</v>
      </c>
      <c r="F7" s="29">
        <f t="shared" si="0"/>
        <v>45842</v>
      </c>
      <c r="G7" s="29">
        <f t="shared" si="0"/>
        <v>47734.100000000006</v>
      </c>
      <c r="H7" s="29">
        <f t="shared" si="0"/>
        <v>49720.80499999999</v>
      </c>
      <c r="I7" s="29">
        <f t="shared" si="0"/>
        <v>51806.84525000001</v>
      </c>
    </row>
    <row r="8" spans="1:9" ht="20.25" customHeight="1">
      <c r="A8" s="31" t="s">
        <v>151</v>
      </c>
      <c r="B8" s="29"/>
      <c r="C8" s="29"/>
      <c r="D8" s="29"/>
      <c r="E8" s="29"/>
      <c r="F8" s="29"/>
      <c r="G8" s="29"/>
      <c r="H8" s="29"/>
      <c r="I8" s="29"/>
    </row>
    <row r="9" spans="1:9" ht="20.25" customHeight="1">
      <c r="A9" s="32" t="s">
        <v>496</v>
      </c>
      <c r="B9" s="29"/>
      <c r="C9" s="29"/>
      <c r="D9" s="29"/>
      <c r="E9" s="29"/>
      <c r="F9" s="29"/>
      <c r="G9" s="29"/>
      <c r="H9" s="29"/>
      <c r="I9" s="29"/>
    </row>
    <row r="10" spans="1:9" ht="20.25" customHeight="1">
      <c r="A10" s="32" t="s">
        <v>497</v>
      </c>
      <c r="B10" s="29"/>
      <c r="C10" s="29"/>
      <c r="D10" s="29"/>
      <c r="E10" s="29"/>
      <c r="F10" s="29"/>
      <c r="G10" s="29"/>
      <c r="H10" s="29"/>
      <c r="I10" s="29"/>
    </row>
    <row r="11" spans="1:9" ht="30" customHeight="1">
      <c r="A11" s="30" t="s">
        <v>153</v>
      </c>
      <c r="B11" s="29">
        <f>B7-B9-B10</f>
        <v>0</v>
      </c>
      <c r="C11" s="29">
        <f aca="true" t="shared" si="1" ref="C11:I11">C7-C9-C10</f>
        <v>0</v>
      </c>
      <c r="D11" s="29">
        <f t="shared" si="1"/>
        <v>0</v>
      </c>
      <c r="E11" s="29">
        <f t="shared" si="1"/>
        <v>44040</v>
      </c>
      <c r="F11" s="29">
        <f t="shared" si="1"/>
        <v>45842</v>
      </c>
      <c r="G11" s="29">
        <f t="shared" si="1"/>
        <v>47734.100000000006</v>
      </c>
      <c r="H11" s="29">
        <f t="shared" si="1"/>
        <v>49720.80499999999</v>
      </c>
      <c r="I11" s="29">
        <f t="shared" si="1"/>
        <v>51806.84525000001</v>
      </c>
    </row>
    <row r="12" spans="1:9" ht="21" customHeight="1">
      <c r="A12" s="31" t="s">
        <v>498</v>
      </c>
      <c r="B12" s="29"/>
      <c r="C12" s="29"/>
      <c r="D12" s="29"/>
      <c r="E12" s="29">
        <v>40000</v>
      </c>
      <c r="F12" s="29">
        <v>40000</v>
      </c>
      <c r="G12" s="29">
        <v>40000</v>
      </c>
      <c r="H12" s="29">
        <v>40000</v>
      </c>
      <c r="I12" s="29">
        <v>40000</v>
      </c>
    </row>
    <row r="13" spans="1:14" ht="21" customHeight="1">
      <c r="A13" s="30" t="s">
        <v>61</v>
      </c>
      <c r="B13" s="29">
        <f>B11-B12</f>
        <v>0</v>
      </c>
      <c r="C13" s="29">
        <f aca="true" t="shared" si="2" ref="C13:I13">C11-C12</f>
        <v>0</v>
      </c>
      <c r="D13" s="29">
        <f t="shared" si="2"/>
        <v>0</v>
      </c>
      <c r="E13" s="29">
        <f t="shared" si="2"/>
        <v>4040</v>
      </c>
      <c r="F13" s="29">
        <f t="shared" si="2"/>
        <v>5842</v>
      </c>
      <c r="G13" s="29">
        <f t="shared" si="2"/>
        <v>7734.100000000006</v>
      </c>
      <c r="H13" s="29">
        <f t="shared" si="2"/>
        <v>9720.804999999993</v>
      </c>
      <c r="I13" s="29">
        <f t="shared" si="2"/>
        <v>11806.845250000013</v>
      </c>
      <c r="J13" s="209">
        <f>E13*0.2</f>
        <v>808</v>
      </c>
      <c r="K13" s="209">
        <f>F13*0.2</f>
        <v>1168.4</v>
      </c>
      <c r="L13" s="209">
        <f>G13*0.2</f>
        <v>1546.8200000000013</v>
      </c>
      <c r="M13" s="209">
        <f>H13*0.2</f>
        <v>1944.1609999999987</v>
      </c>
      <c r="N13" s="209">
        <f>I13*0.2</f>
        <v>2361.3690500000025</v>
      </c>
    </row>
    <row r="14" spans="1:9" ht="25.5">
      <c r="A14" s="31" t="s">
        <v>499</v>
      </c>
      <c r="B14" s="29"/>
      <c r="C14" s="29"/>
      <c r="D14" s="29"/>
      <c r="E14" s="29"/>
      <c r="F14" s="29"/>
      <c r="G14" s="29"/>
      <c r="H14" s="29"/>
      <c r="I14" s="29"/>
    </row>
    <row r="15" spans="1:9" ht="22.5" customHeight="1">
      <c r="A15" s="28" t="s">
        <v>215</v>
      </c>
      <c r="B15" s="29">
        <f>B13-B14</f>
        <v>0</v>
      </c>
      <c r="C15" s="29">
        <f aca="true" t="shared" si="3" ref="C15:I15">C13-C14</f>
        <v>0</v>
      </c>
      <c r="D15" s="29">
        <f t="shared" si="3"/>
        <v>0</v>
      </c>
      <c r="E15" s="29">
        <f t="shared" si="3"/>
        <v>4040</v>
      </c>
      <c r="F15" s="29">
        <f t="shared" si="3"/>
        <v>5842</v>
      </c>
      <c r="G15" s="29">
        <f t="shared" si="3"/>
        <v>7734.100000000006</v>
      </c>
      <c r="H15" s="29">
        <f t="shared" si="3"/>
        <v>9720.804999999993</v>
      </c>
      <c r="I15" s="29">
        <f t="shared" si="3"/>
        <v>11806.845250000013</v>
      </c>
    </row>
    <row r="16" spans="1:9" ht="22.5" customHeight="1">
      <c r="A16" s="33"/>
      <c r="B16" s="34"/>
      <c r="C16" s="34"/>
      <c r="D16" s="34"/>
      <c r="E16" s="34"/>
      <c r="F16" s="34"/>
      <c r="G16" s="34"/>
      <c r="H16" s="34"/>
      <c r="I16" s="34"/>
    </row>
    <row r="17" spans="1:9" ht="19.5" customHeight="1">
      <c r="A17" s="33" t="s">
        <v>500</v>
      </c>
      <c r="B17" s="29">
        <f>B5-'5.4 ΔΑΠΑΝΕΣ'!B21</f>
        <v>0</v>
      </c>
      <c r="C17" s="29">
        <f>C5-'5.4 ΔΑΠΑΝΕΣ'!C21</f>
        <v>0</v>
      </c>
      <c r="D17" s="29">
        <f>D5-'5.4 ΔΑΠΑΝΕΣ'!D21</f>
        <v>0</v>
      </c>
      <c r="E17" s="29">
        <f>E5-'5.4 ΔΑΠΑΝΕΣ'!E21</f>
        <v>68040</v>
      </c>
      <c r="F17" s="29">
        <f>F5-'5.4 ΔΑΠΑΝΕΣ'!F21</f>
        <v>71042</v>
      </c>
      <c r="G17" s="29">
        <f>G5-'5.4 ΔΑΠΑΝΕΣ'!G21</f>
        <v>74194.1</v>
      </c>
      <c r="H17" s="29">
        <f>H5-'5.4 ΔΑΠΑΝΕΣ'!H21</f>
        <v>77503.805</v>
      </c>
      <c r="I17" s="29">
        <f>I5-'5.4 ΔΑΠΑΝΕΣ'!I21</f>
        <v>80978.99525</v>
      </c>
    </row>
    <row r="19" ht="12.75">
      <c r="A19" s="1" t="s">
        <v>501</v>
      </c>
    </row>
    <row r="20" ht="12.75">
      <c r="A20" s="35"/>
    </row>
    <row r="21" ht="15.75">
      <c r="A21" s="36" t="s">
        <v>256</v>
      </c>
    </row>
  </sheetData>
  <sheetProtection/>
  <mergeCells count="3">
    <mergeCell ref="A3:A4"/>
    <mergeCell ref="B3:D3"/>
    <mergeCell ref="E3:I3"/>
  </mergeCells>
  <printOptions horizontalCentered="1" verticalCentered="1"/>
  <pageMargins left="0.984251968503937" right="0.5905511811023623" top="0.984251968503937" bottom="0.984251968503937" header="0.5118110236220472" footer="0.5118110236220472"/>
  <pageSetup firstPageNumber="1" useFirstPageNumber="1" fitToHeight="1" fitToWidth="1" horizontalDpi="300" verticalDpi="300" orientation="landscape"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showGridLines="0" showZeros="0" workbookViewId="0" topLeftCell="A1">
      <selection activeCell="J10" sqref="J10"/>
    </sheetView>
  </sheetViews>
  <sheetFormatPr defaultColWidth="9.00390625" defaultRowHeight="12.75"/>
  <cols>
    <col min="1" max="1" width="7.875" style="1" customWidth="1"/>
    <col min="2" max="2" width="28.25390625" style="1" customWidth="1"/>
    <col min="3" max="3" width="16.75390625" style="1" customWidth="1"/>
    <col min="4" max="4" width="15.125" style="1" customWidth="1"/>
    <col min="5" max="5" width="13.25390625" style="1" customWidth="1"/>
    <col min="6" max="16384" width="9.125" style="1" customWidth="1"/>
  </cols>
  <sheetData>
    <row r="1" spans="1:2" ht="15.75">
      <c r="A1" s="107" t="s">
        <v>157</v>
      </c>
      <c r="B1" s="24"/>
    </row>
    <row r="2" spans="1:5" ht="30">
      <c r="A2" s="80" t="s">
        <v>28</v>
      </c>
      <c r="B2" s="108" t="s">
        <v>64</v>
      </c>
      <c r="C2" s="109" t="s">
        <v>152</v>
      </c>
      <c r="D2" s="108" t="s">
        <v>31</v>
      </c>
      <c r="E2" s="109" t="s">
        <v>158</v>
      </c>
    </row>
    <row r="3" spans="1:5" ht="12.75">
      <c r="A3" s="54">
        <v>1</v>
      </c>
      <c r="B3" s="49"/>
      <c r="C3" s="49"/>
      <c r="D3" s="49"/>
      <c r="E3" s="42"/>
    </row>
    <row r="4" spans="1:5" ht="12.75">
      <c r="A4" s="54">
        <v>2</v>
      </c>
      <c r="B4" s="49"/>
      <c r="C4" s="49"/>
      <c r="D4" s="49"/>
      <c r="E4" s="42"/>
    </row>
    <row r="5" spans="1:5" ht="12.75">
      <c r="A5" s="54">
        <v>3</v>
      </c>
      <c r="B5" s="49"/>
      <c r="C5" s="49"/>
      <c r="D5" s="49"/>
      <c r="E5" s="42"/>
    </row>
    <row r="6" spans="1:5" ht="12.75">
      <c r="A6" s="54">
        <v>4</v>
      </c>
      <c r="B6" s="49"/>
      <c r="C6" s="49"/>
      <c r="D6" s="49"/>
      <c r="E6" s="42"/>
    </row>
    <row r="7" spans="1:5" ht="12.75">
      <c r="A7" s="54">
        <v>5</v>
      </c>
      <c r="B7" s="49"/>
      <c r="C7" s="49"/>
      <c r="D7" s="49"/>
      <c r="E7" s="42"/>
    </row>
    <row r="8" spans="1:5" ht="12.75">
      <c r="A8" s="54">
        <v>6</v>
      </c>
      <c r="B8" s="49"/>
      <c r="C8" s="49"/>
      <c r="D8" s="49"/>
      <c r="E8" s="42"/>
    </row>
    <row r="9" spans="1:5" ht="12.75">
      <c r="A9" s="54">
        <v>7</v>
      </c>
      <c r="B9" s="49"/>
      <c r="C9" s="49"/>
      <c r="D9" s="49"/>
      <c r="E9" s="42"/>
    </row>
    <row r="10" spans="1:5" ht="12.75">
      <c r="A10" s="54">
        <v>8</v>
      </c>
      <c r="B10" s="49"/>
      <c r="C10" s="49"/>
      <c r="D10" s="49"/>
      <c r="E10" s="42"/>
    </row>
    <row r="11" spans="1:5" ht="12.75">
      <c r="A11" s="54">
        <v>9</v>
      </c>
      <c r="B11" s="49"/>
      <c r="C11" s="49"/>
      <c r="D11" s="49"/>
      <c r="E11" s="42"/>
    </row>
    <row r="12" spans="1:5" ht="12.75">
      <c r="A12" s="54">
        <v>10</v>
      </c>
      <c r="B12" s="49"/>
      <c r="C12" s="49"/>
      <c r="D12" s="49"/>
      <c r="E12" s="42"/>
    </row>
    <row r="13" spans="1:5" ht="12.75">
      <c r="A13" s="42"/>
      <c r="B13" s="49"/>
      <c r="C13" s="49"/>
      <c r="D13" s="49"/>
      <c r="E13" s="42"/>
    </row>
    <row r="14" spans="1:5" ht="12.75">
      <c r="A14" s="42"/>
      <c r="B14" s="49"/>
      <c r="C14" s="49"/>
      <c r="D14" s="49"/>
      <c r="E14" s="42"/>
    </row>
    <row r="15" spans="1:5" ht="12.75">
      <c r="A15" s="42"/>
      <c r="B15" s="49"/>
      <c r="C15" s="49"/>
      <c r="D15" s="49"/>
      <c r="E15" s="42"/>
    </row>
    <row r="16" spans="1:5" ht="12.75">
      <c r="A16" s="42"/>
      <c r="B16" s="49"/>
      <c r="C16" s="49"/>
      <c r="D16" s="49"/>
      <c r="E16" s="42"/>
    </row>
    <row r="17" spans="1:5" ht="12.75">
      <c r="A17" s="42"/>
      <c r="B17" s="49"/>
      <c r="C17" s="49"/>
      <c r="D17" s="49"/>
      <c r="E17" s="42"/>
    </row>
    <row r="18" spans="1:5" ht="12.75">
      <c r="A18" s="42"/>
      <c r="B18" s="49"/>
      <c r="C18" s="49"/>
      <c r="D18" s="49"/>
      <c r="E18" s="42"/>
    </row>
    <row r="19" spans="1:5" ht="12.75">
      <c r="A19" s="42"/>
      <c r="B19" s="49"/>
      <c r="C19" s="49"/>
      <c r="D19" s="49"/>
      <c r="E19" s="42"/>
    </row>
    <row r="20" spans="1:5" ht="12.75">
      <c r="A20" s="42"/>
      <c r="B20" s="49"/>
      <c r="C20" s="49"/>
      <c r="D20" s="49"/>
      <c r="E20" s="42"/>
    </row>
    <row r="21" spans="1:5" ht="12.75">
      <c r="A21" s="42"/>
      <c r="B21" s="49"/>
      <c r="C21" s="49"/>
      <c r="D21" s="49"/>
      <c r="E21" s="42"/>
    </row>
    <row r="22" spans="1:5" ht="12.75">
      <c r="A22" s="42"/>
      <c r="B22" s="49"/>
      <c r="C22" s="49"/>
      <c r="D22" s="49"/>
      <c r="E22" s="42"/>
    </row>
    <row r="23" spans="1:5" ht="12.75">
      <c r="A23" s="42"/>
      <c r="B23" s="49"/>
      <c r="C23" s="49"/>
      <c r="D23" s="49"/>
      <c r="E23" s="42"/>
    </row>
    <row r="24" spans="1:5" ht="12.75">
      <c r="A24" s="42"/>
      <c r="B24" s="49"/>
      <c r="C24" s="49"/>
      <c r="D24" s="49"/>
      <c r="E24" s="42"/>
    </row>
    <row r="25" spans="1:5" ht="12.75">
      <c r="A25" s="42"/>
      <c r="B25" s="49"/>
      <c r="C25" s="49"/>
      <c r="D25" s="49"/>
      <c r="E25" s="42"/>
    </row>
    <row r="26" spans="1:5" ht="12.75">
      <c r="A26" s="42"/>
      <c r="B26" s="49"/>
      <c r="C26" s="49"/>
      <c r="D26" s="49"/>
      <c r="E26" s="42"/>
    </row>
    <row r="27" spans="1:5" ht="12.75">
      <c r="A27" s="42"/>
      <c r="B27" s="49"/>
      <c r="C27" s="49"/>
      <c r="D27" s="49"/>
      <c r="E27" s="42"/>
    </row>
    <row r="28" spans="1:5" ht="12.75">
      <c r="A28" s="42"/>
      <c r="B28" s="49"/>
      <c r="C28" s="49"/>
      <c r="D28" s="49"/>
      <c r="E28" s="42"/>
    </row>
    <row r="29" spans="1:5" ht="12.75">
      <c r="A29" s="42"/>
      <c r="B29" s="49"/>
      <c r="C29" s="49"/>
      <c r="D29" s="49"/>
      <c r="E29" s="42"/>
    </row>
    <row r="30" spans="1:5" ht="12.75">
      <c r="A30" s="42"/>
      <c r="B30" s="49"/>
      <c r="C30" s="49"/>
      <c r="D30" s="49"/>
      <c r="E30" s="42"/>
    </row>
    <row r="31" spans="1:5" ht="12.75">
      <c r="A31" s="42"/>
      <c r="B31" s="49"/>
      <c r="C31" s="49"/>
      <c r="D31" s="49"/>
      <c r="E31" s="42"/>
    </row>
    <row r="32" spans="1:5" ht="12.75">
      <c r="A32" s="42"/>
      <c r="B32" s="49"/>
      <c r="C32" s="49"/>
      <c r="D32" s="49"/>
      <c r="E32" s="42"/>
    </row>
    <row r="33" spans="1:5" ht="12.75">
      <c r="A33" s="42"/>
      <c r="B33" s="49"/>
      <c r="C33" s="49"/>
      <c r="D33" s="49"/>
      <c r="E33" s="42"/>
    </row>
    <row r="34" spans="1:5" ht="12.75">
      <c r="A34" s="42"/>
      <c r="B34" s="49"/>
      <c r="C34" s="49"/>
      <c r="D34" s="49"/>
      <c r="E34" s="42"/>
    </row>
    <row r="35" spans="1:5" ht="12.75">
      <c r="A35" s="42"/>
      <c r="B35" s="49"/>
      <c r="C35" s="49"/>
      <c r="D35" s="49"/>
      <c r="E35" s="42"/>
    </row>
    <row r="36" spans="1:5" ht="12.75">
      <c r="A36" s="42"/>
      <c r="B36" s="49"/>
      <c r="C36" s="49"/>
      <c r="D36" s="49"/>
      <c r="E36" s="42"/>
    </row>
    <row r="37" spans="1:5" ht="12.75">
      <c r="A37" s="42"/>
      <c r="B37" s="49"/>
      <c r="C37" s="49"/>
      <c r="D37" s="49"/>
      <c r="E37" s="42"/>
    </row>
    <row r="38" spans="1:5" ht="12.75">
      <c r="A38" s="42"/>
      <c r="B38" s="49"/>
      <c r="C38" s="49"/>
      <c r="D38" s="49"/>
      <c r="E38" s="42"/>
    </row>
    <row r="39" spans="1:5" ht="12.75">
      <c r="A39" s="42"/>
      <c r="B39" s="49"/>
      <c r="C39" s="49"/>
      <c r="D39" s="49"/>
      <c r="E39" s="42"/>
    </row>
    <row r="40" spans="1:5" ht="12.75">
      <c r="A40" s="42"/>
      <c r="B40" s="49"/>
      <c r="C40" s="49"/>
      <c r="D40" s="49"/>
      <c r="E40" s="42"/>
    </row>
    <row r="41" spans="1:5" ht="12.75">
      <c r="A41" s="42"/>
      <c r="B41" s="49"/>
      <c r="C41" s="49"/>
      <c r="D41" s="49"/>
      <c r="E41" s="42"/>
    </row>
    <row r="42" spans="1:5" ht="12.75">
      <c r="A42" s="42"/>
      <c r="B42" s="49"/>
      <c r="C42" s="49"/>
      <c r="D42" s="49"/>
      <c r="E42" s="42"/>
    </row>
    <row r="43" spans="1:5" ht="12.75">
      <c r="A43" s="42"/>
      <c r="B43" s="49"/>
      <c r="C43" s="49"/>
      <c r="D43" s="49"/>
      <c r="E43" s="42"/>
    </row>
    <row r="44" spans="1:5" ht="12.75">
      <c r="A44" s="42"/>
      <c r="B44" s="49"/>
      <c r="C44" s="49"/>
      <c r="D44" s="49"/>
      <c r="E44" s="42"/>
    </row>
    <row r="45" spans="1:5" ht="12.75">
      <c r="A45" s="42"/>
      <c r="B45" s="49"/>
      <c r="C45" s="49"/>
      <c r="D45" s="49"/>
      <c r="E45" s="42"/>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0"/>
  <sheetViews>
    <sheetView showGridLines="0" showZeros="0" workbookViewId="0" topLeftCell="A10">
      <selection activeCell="L26" sqref="L26"/>
    </sheetView>
  </sheetViews>
  <sheetFormatPr defaultColWidth="9.00390625" defaultRowHeight="12.75"/>
  <cols>
    <col min="1" max="1" width="10.125" style="1" customWidth="1"/>
    <col min="2" max="16384" width="9.125" style="1" customWidth="1"/>
  </cols>
  <sheetData>
    <row r="1" spans="1:9" ht="24" customHeight="1">
      <c r="A1" s="235" t="s">
        <v>239</v>
      </c>
      <c r="B1" s="235"/>
      <c r="C1" s="235"/>
      <c r="D1" s="235"/>
      <c r="E1" s="235"/>
      <c r="F1" s="235"/>
      <c r="G1" s="235"/>
      <c r="H1" s="235"/>
      <c r="I1" s="235"/>
    </row>
    <row r="2" ht="15.75">
      <c r="A2" s="2" t="s">
        <v>159</v>
      </c>
    </row>
    <row r="5" spans="1:8" ht="21.75" customHeight="1">
      <c r="A5" s="105"/>
      <c r="B5" s="225" t="s">
        <v>160</v>
      </c>
      <c r="C5" s="226"/>
      <c r="D5" s="226"/>
      <c r="E5" s="227"/>
      <c r="F5" s="244">
        <v>16949</v>
      </c>
      <c r="G5" s="245"/>
      <c r="H5" s="246"/>
    </row>
    <row r="6" spans="1:8" ht="21.75" customHeight="1">
      <c r="A6" s="106"/>
      <c r="B6" s="225" t="s">
        <v>161</v>
      </c>
      <c r="C6" s="226"/>
      <c r="D6" s="226"/>
      <c r="E6" s="227"/>
      <c r="F6" s="244">
        <v>736.8</v>
      </c>
      <c r="G6" s="245"/>
      <c r="H6" s="246"/>
    </row>
    <row r="7" ht="21.75" customHeight="1"/>
    <row r="8" spans="1:9" ht="31.5" customHeight="1">
      <c r="A8" s="222" t="s">
        <v>162</v>
      </c>
      <c r="B8" s="223"/>
      <c r="C8" s="223"/>
      <c r="D8" s="223"/>
      <c r="E8" s="223"/>
      <c r="F8" s="223"/>
      <c r="G8" s="223"/>
      <c r="H8" s="223"/>
      <c r="I8" s="224"/>
    </row>
    <row r="9" spans="1:9" ht="12.75">
      <c r="A9" s="242" t="s">
        <v>1</v>
      </c>
      <c r="B9" s="243"/>
      <c r="C9" s="243"/>
      <c r="D9" s="243"/>
      <c r="E9" s="243"/>
      <c r="F9" s="243"/>
      <c r="G9" s="243"/>
      <c r="H9" s="243"/>
      <c r="I9" s="228"/>
    </row>
    <row r="10" spans="1:9" ht="12.75">
      <c r="A10" s="229"/>
      <c r="B10" s="230"/>
      <c r="C10" s="230"/>
      <c r="D10" s="230"/>
      <c r="E10" s="230"/>
      <c r="F10" s="230"/>
      <c r="G10" s="230"/>
      <c r="H10" s="230"/>
      <c r="I10" s="231"/>
    </row>
    <row r="11" spans="1:9" ht="12.75">
      <c r="A11" s="229"/>
      <c r="B11" s="230"/>
      <c r="C11" s="230"/>
      <c r="D11" s="230"/>
      <c r="E11" s="230"/>
      <c r="F11" s="230"/>
      <c r="G11" s="230"/>
      <c r="H11" s="230"/>
      <c r="I11" s="231"/>
    </row>
    <row r="12" spans="1:9" ht="12.75">
      <c r="A12" s="229"/>
      <c r="B12" s="230"/>
      <c r="C12" s="230"/>
      <c r="D12" s="230"/>
      <c r="E12" s="230"/>
      <c r="F12" s="230"/>
      <c r="G12" s="230"/>
      <c r="H12" s="230"/>
      <c r="I12" s="231"/>
    </row>
    <row r="13" spans="1:9" ht="12.75">
      <c r="A13" s="229"/>
      <c r="B13" s="230"/>
      <c r="C13" s="230"/>
      <c r="D13" s="230"/>
      <c r="E13" s="230"/>
      <c r="F13" s="230"/>
      <c r="G13" s="230"/>
      <c r="H13" s="230"/>
      <c r="I13" s="231"/>
    </row>
    <row r="14" spans="1:9" ht="12.75">
      <c r="A14" s="229"/>
      <c r="B14" s="230"/>
      <c r="C14" s="230"/>
      <c r="D14" s="230"/>
      <c r="E14" s="230"/>
      <c r="F14" s="230"/>
      <c r="G14" s="230"/>
      <c r="H14" s="230"/>
      <c r="I14" s="231"/>
    </row>
    <row r="15" spans="1:9" ht="12.75">
      <c r="A15" s="229"/>
      <c r="B15" s="230"/>
      <c r="C15" s="230"/>
      <c r="D15" s="230"/>
      <c r="E15" s="230"/>
      <c r="F15" s="230"/>
      <c r="G15" s="230"/>
      <c r="H15" s="230"/>
      <c r="I15" s="231"/>
    </row>
    <row r="16" spans="1:9" ht="12.75">
      <c r="A16" s="229"/>
      <c r="B16" s="230"/>
      <c r="C16" s="230"/>
      <c r="D16" s="230"/>
      <c r="E16" s="230"/>
      <c r="F16" s="230"/>
      <c r="G16" s="230"/>
      <c r="H16" s="230"/>
      <c r="I16" s="231"/>
    </row>
    <row r="17" spans="1:9" ht="12.75">
      <c r="A17" s="229"/>
      <c r="B17" s="230"/>
      <c r="C17" s="230"/>
      <c r="D17" s="230"/>
      <c r="E17" s="230"/>
      <c r="F17" s="230"/>
      <c r="G17" s="230"/>
      <c r="H17" s="230"/>
      <c r="I17" s="231"/>
    </row>
    <row r="18" spans="1:9" ht="12.75">
      <c r="A18" s="229"/>
      <c r="B18" s="230"/>
      <c r="C18" s="230"/>
      <c r="D18" s="230"/>
      <c r="E18" s="230"/>
      <c r="F18" s="230"/>
      <c r="G18" s="230"/>
      <c r="H18" s="230"/>
      <c r="I18" s="231"/>
    </row>
    <row r="19" spans="1:9" ht="12.75">
      <c r="A19" s="229"/>
      <c r="B19" s="230"/>
      <c r="C19" s="230"/>
      <c r="D19" s="230"/>
      <c r="E19" s="230"/>
      <c r="F19" s="230"/>
      <c r="G19" s="230"/>
      <c r="H19" s="230"/>
      <c r="I19" s="231"/>
    </row>
    <row r="20" spans="1:9" ht="12.75">
      <c r="A20" s="229"/>
      <c r="B20" s="230"/>
      <c r="C20" s="230"/>
      <c r="D20" s="230"/>
      <c r="E20" s="230"/>
      <c r="F20" s="230"/>
      <c r="G20" s="230"/>
      <c r="H20" s="230"/>
      <c r="I20" s="231"/>
    </row>
    <row r="21" spans="1:9" ht="12.75">
      <c r="A21" s="229"/>
      <c r="B21" s="230"/>
      <c r="C21" s="230"/>
      <c r="D21" s="230"/>
      <c r="E21" s="230"/>
      <c r="F21" s="230"/>
      <c r="G21" s="230"/>
      <c r="H21" s="230"/>
      <c r="I21" s="231"/>
    </row>
    <row r="22" spans="1:9" ht="12.75">
      <c r="A22" s="229"/>
      <c r="B22" s="230"/>
      <c r="C22" s="230"/>
      <c r="D22" s="230"/>
      <c r="E22" s="230"/>
      <c r="F22" s="230"/>
      <c r="G22" s="230"/>
      <c r="H22" s="230"/>
      <c r="I22" s="231"/>
    </row>
    <row r="23" spans="1:9" ht="12.75">
      <c r="A23" s="229"/>
      <c r="B23" s="230"/>
      <c r="C23" s="230"/>
      <c r="D23" s="230"/>
      <c r="E23" s="230"/>
      <c r="F23" s="230"/>
      <c r="G23" s="230"/>
      <c r="H23" s="230"/>
      <c r="I23" s="231"/>
    </row>
    <row r="24" spans="1:9" ht="12.75">
      <c r="A24" s="229"/>
      <c r="B24" s="230"/>
      <c r="C24" s="230"/>
      <c r="D24" s="230"/>
      <c r="E24" s="230"/>
      <c r="F24" s="230"/>
      <c r="G24" s="230"/>
      <c r="H24" s="230"/>
      <c r="I24" s="231"/>
    </row>
    <row r="25" spans="1:9" ht="12.75">
      <c r="A25" s="229"/>
      <c r="B25" s="230"/>
      <c r="C25" s="230"/>
      <c r="D25" s="230"/>
      <c r="E25" s="230"/>
      <c r="F25" s="230"/>
      <c r="G25" s="230"/>
      <c r="H25" s="230"/>
      <c r="I25" s="231"/>
    </row>
    <row r="26" spans="1:9" ht="12.75">
      <c r="A26" s="229"/>
      <c r="B26" s="230"/>
      <c r="C26" s="230"/>
      <c r="D26" s="230"/>
      <c r="E26" s="230"/>
      <c r="F26" s="230"/>
      <c r="G26" s="230"/>
      <c r="H26" s="230"/>
      <c r="I26" s="231"/>
    </row>
    <row r="27" spans="1:9" ht="12.75">
      <c r="A27" s="229"/>
      <c r="B27" s="230"/>
      <c r="C27" s="230"/>
      <c r="D27" s="230"/>
      <c r="E27" s="230"/>
      <c r="F27" s="230"/>
      <c r="G27" s="230"/>
      <c r="H27" s="230"/>
      <c r="I27" s="231"/>
    </row>
    <row r="28" spans="1:9" ht="12.75">
      <c r="A28" s="229"/>
      <c r="B28" s="230"/>
      <c r="C28" s="230"/>
      <c r="D28" s="230"/>
      <c r="E28" s="230"/>
      <c r="F28" s="230"/>
      <c r="G28" s="230"/>
      <c r="H28" s="230"/>
      <c r="I28" s="231"/>
    </row>
    <row r="29" spans="1:9" ht="12.75">
      <c r="A29" s="229"/>
      <c r="B29" s="230"/>
      <c r="C29" s="230"/>
      <c r="D29" s="230"/>
      <c r="E29" s="230"/>
      <c r="F29" s="230"/>
      <c r="G29" s="230"/>
      <c r="H29" s="230"/>
      <c r="I29" s="231"/>
    </row>
    <row r="30" spans="1:9" ht="12.75">
      <c r="A30" s="229"/>
      <c r="B30" s="230"/>
      <c r="C30" s="230"/>
      <c r="D30" s="230"/>
      <c r="E30" s="230"/>
      <c r="F30" s="230"/>
      <c r="G30" s="230"/>
      <c r="H30" s="230"/>
      <c r="I30" s="231"/>
    </row>
    <row r="31" spans="1:9" ht="12.75">
      <c r="A31" s="229"/>
      <c r="B31" s="230"/>
      <c r="C31" s="230"/>
      <c r="D31" s="230"/>
      <c r="E31" s="230"/>
      <c r="F31" s="230"/>
      <c r="G31" s="230"/>
      <c r="H31" s="230"/>
      <c r="I31" s="231"/>
    </row>
    <row r="32" spans="1:9" ht="12.75">
      <c r="A32" s="229"/>
      <c r="B32" s="230"/>
      <c r="C32" s="230"/>
      <c r="D32" s="230"/>
      <c r="E32" s="230"/>
      <c r="F32" s="230"/>
      <c r="G32" s="230"/>
      <c r="H32" s="230"/>
      <c r="I32" s="231"/>
    </row>
    <row r="33" spans="1:9" ht="12.75">
      <c r="A33" s="229"/>
      <c r="B33" s="230"/>
      <c r="C33" s="230"/>
      <c r="D33" s="230"/>
      <c r="E33" s="230"/>
      <c r="F33" s="230"/>
      <c r="G33" s="230"/>
      <c r="H33" s="230"/>
      <c r="I33" s="231"/>
    </row>
    <row r="34" spans="1:9" ht="12.75">
      <c r="A34" s="229"/>
      <c r="B34" s="230"/>
      <c r="C34" s="230"/>
      <c r="D34" s="230"/>
      <c r="E34" s="230"/>
      <c r="F34" s="230"/>
      <c r="G34" s="230"/>
      <c r="H34" s="230"/>
      <c r="I34" s="231"/>
    </row>
    <row r="35" spans="1:9" ht="12.75">
      <c r="A35" s="229"/>
      <c r="B35" s="230"/>
      <c r="C35" s="230"/>
      <c r="D35" s="230"/>
      <c r="E35" s="230"/>
      <c r="F35" s="230"/>
      <c r="G35" s="230"/>
      <c r="H35" s="230"/>
      <c r="I35" s="231"/>
    </row>
    <row r="36" spans="1:9" ht="12.75">
      <c r="A36" s="229"/>
      <c r="B36" s="230"/>
      <c r="C36" s="230"/>
      <c r="D36" s="230"/>
      <c r="E36" s="230"/>
      <c r="F36" s="230"/>
      <c r="G36" s="230"/>
      <c r="H36" s="230"/>
      <c r="I36" s="231"/>
    </row>
    <row r="37" spans="1:9" ht="12.75">
      <c r="A37" s="229"/>
      <c r="B37" s="230"/>
      <c r="C37" s="230"/>
      <c r="D37" s="230"/>
      <c r="E37" s="230"/>
      <c r="F37" s="230"/>
      <c r="G37" s="230"/>
      <c r="H37" s="230"/>
      <c r="I37" s="231"/>
    </row>
    <row r="38" spans="1:9" ht="12.75">
      <c r="A38" s="229"/>
      <c r="B38" s="230"/>
      <c r="C38" s="230"/>
      <c r="D38" s="230"/>
      <c r="E38" s="230"/>
      <c r="F38" s="230"/>
      <c r="G38" s="230"/>
      <c r="H38" s="230"/>
      <c r="I38" s="231"/>
    </row>
    <row r="39" spans="1:9" ht="12.75">
      <c r="A39" s="229"/>
      <c r="B39" s="230"/>
      <c r="C39" s="230"/>
      <c r="D39" s="230"/>
      <c r="E39" s="230"/>
      <c r="F39" s="230"/>
      <c r="G39" s="230"/>
      <c r="H39" s="230"/>
      <c r="I39" s="231"/>
    </row>
    <row r="40" spans="1:9" ht="12.75">
      <c r="A40" s="229"/>
      <c r="B40" s="230"/>
      <c r="C40" s="230"/>
      <c r="D40" s="230"/>
      <c r="E40" s="230"/>
      <c r="F40" s="230"/>
      <c r="G40" s="230"/>
      <c r="H40" s="230"/>
      <c r="I40" s="231"/>
    </row>
    <row r="41" spans="1:9" ht="12.75">
      <c r="A41" s="229"/>
      <c r="B41" s="230"/>
      <c r="C41" s="230"/>
      <c r="D41" s="230"/>
      <c r="E41" s="230"/>
      <c r="F41" s="230"/>
      <c r="G41" s="230"/>
      <c r="H41" s="230"/>
      <c r="I41" s="231"/>
    </row>
    <row r="42" spans="1:9" ht="12.75">
      <c r="A42" s="229"/>
      <c r="B42" s="230"/>
      <c r="C42" s="230"/>
      <c r="D42" s="230"/>
      <c r="E42" s="230"/>
      <c r="F42" s="230"/>
      <c r="G42" s="230"/>
      <c r="H42" s="230"/>
      <c r="I42" s="231"/>
    </row>
    <row r="43" spans="1:9" ht="12.75">
      <c r="A43" s="229"/>
      <c r="B43" s="230"/>
      <c r="C43" s="230"/>
      <c r="D43" s="230"/>
      <c r="E43" s="230"/>
      <c r="F43" s="230"/>
      <c r="G43" s="230"/>
      <c r="H43" s="230"/>
      <c r="I43" s="231"/>
    </row>
    <row r="44" spans="1:9" ht="12.75">
      <c r="A44" s="229"/>
      <c r="B44" s="230"/>
      <c r="C44" s="230"/>
      <c r="D44" s="230"/>
      <c r="E44" s="230"/>
      <c r="F44" s="230"/>
      <c r="G44" s="230"/>
      <c r="H44" s="230"/>
      <c r="I44" s="231"/>
    </row>
    <row r="45" spans="1:9" ht="12.75">
      <c r="A45" s="229"/>
      <c r="B45" s="230"/>
      <c r="C45" s="230"/>
      <c r="D45" s="230"/>
      <c r="E45" s="230"/>
      <c r="F45" s="230"/>
      <c r="G45" s="230"/>
      <c r="H45" s="230"/>
      <c r="I45" s="231"/>
    </row>
    <row r="46" spans="1:9" ht="12.75">
      <c r="A46" s="229"/>
      <c r="B46" s="230"/>
      <c r="C46" s="230"/>
      <c r="D46" s="230"/>
      <c r="E46" s="230"/>
      <c r="F46" s="230"/>
      <c r="G46" s="230"/>
      <c r="H46" s="230"/>
      <c r="I46" s="231"/>
    </row>
    <row r="47" spans="1:9" ht="12.75">
      <c r="A47" s="229"/>
      <c r="B47" s="230"/>
      <c r="C47" s="230"/>
      <c r="D47" s="230"/>
      <c r="E47" s="230"/>
      <c r="F47" s="230"/>
      <c r="G47" s="230"/>
      <c r="H47" s="230"/>
      <c r="I47" s="231"/>
    </row>
    <row r="48" spans="1:9" ht="12.75">
      <c r="A48" s="229"/>
      <c r="B48" s="230"/>
      <c r="C48" s="230"/>
      <c r="D48" s="230"/>
      <c r="E48" s="230"/>
      <c r="F48" s="230"/>
      <c r="G48" s="230"/>
      <c r="H48" s="230"/>
      <c r="I48" s="231"/>
    </row>
    <row r="49" spans="1:9" ht="12.75">
      <c r="A49" s="229"/>
      <c r="B49" s="230"/>
      <c r="C49" s="230"/>
      <c r="D49" s="230"/>
      <c r="E49" s="230"/>
      <c r="F49" s="230"/>
      <c r="G49" s="230"/>
      <c r="H49" s="230"/>
      <c r="I49" s="231"/>
    </row>
    <row r="50" spans="1:9" ht="17.25" customHeight="1">
      <c r="A50" s="232"/>
      <c r="B50" s="233"/>
      <c r="C50" s="233"/>
      <c r="D50" s="233"/>
      <c r="E50" s="233"/>
      <c r="F50" s="233"/>
      <c r="G50" s="233"/>
      <c r="H50" s="233"/>
      <c r="I50" s="234"/>
    </row>
  </sheetData>
  <sheetProtection/>
  <mergeCells count="7">
    <mergeCell ref="A9:I50"/>
    <mergeCell ref="A1:I1"/>
    <mergeCell ref="A8:I8"/>
    <mergeCell ref="B5:E5"/>
    <mergeCell ref="B6:E6"/>
    <mergeCell ref="F5:H5"/>
    <mergeCell ref="F6:H6"/>
  </mergeCells>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2"/>
  <sheetViews>
    <sheetView showGridLines="0" showZeros="0" workbookViewId="0" topLeftCell="A4">
      <selection activeCell="B37" sqref="B37"/>
    </sheetView>
  </sheetViews>
  <sheetFormatPr defaultColWidth="9.00390625" defaultRowHeight="12.75"/>
  <cols>
    <col min="1" max="1" width="7.375" style="1" customWidth="1"/>
    <col min="2" max="2" width="88.875" style="1" customWidth="1"/>
    <col min="3" max="3" width="9.125" style="1" customWidth="1"/>
    <col min="4" max="4" width="11.125" style="1" customWidth="1"/>
    <col min="5" max="16384" width="9.125" style="1" customWidth="1"/>
  </cols>
  <sheetData>
    <row r="1" ht="15.75">
      <c r="A1" s="2" t="s">
        <v>163</v>
      </c>
    </row>
    <row r="3" spans="1:2" ht="30">
      <c r="A3" s="21" t="s">
        <v>62</v>
      </c>
      <c r="B3" s="221" t="s">
        <v>577</v>
      </c>
    </row>
    <row r="4" spans="1:2" ht="12.75">
      <c r="A4" s="247"/>
      <c r="B4" s="248"/>
    </row>
    <row r="5" spans="1:2" ht="42.75" customHeight="1">
      <c r="A5" s="249"/>
      <c r="B5" s="250"/>
    </row>
    <row r="6" spans="1:2" ht="42.75" customHeight="1">
      <c r="A6" s="249"/>
      <c r="B6" s="250"/>
    </row>
    <row r="7" spans="1:2" ht="69" customHeight="1">
      <c r="A7" s="249"/>
      <c r="B7" s="250"/>
    </row>
    <row r="8" spans="1:2" ht="12.75">
      <c r="A8" s="249"/>
      <c r="B8" s="250"/>
    </row>
    <row r="9" spans="1:2" ht="76.5" customHeight="1">
      <c r="A9" s="249"/>
      <c r="B9" s="250"/>
    </row>
    <row r="10" spans="1:2" ht="12.75">
      <c r="A10" s="249"/>
      <c r="B10" s="250"/>
    </row>
    <row r="11" spans="1:2" ht="409.5" customHeight="1">
      <c r="A11" s="249"/>
      <c r="B11" s="250"/>
    </row>
    <row r="12" spans="1:2" ht="9" customHeight="1">
      <c r="A12" s="251"/>
      <c r="B12" s="252"/>
    </row>
    <row r="13" spans="1:2" ht="47.25" customHeight="1">
      <c r="A13" s="21" t="s">
        <v>54</v>
      </c>
      <c r="B13" s="221" t="s">
        <v>578</v>
      </c>
    </row>
    <row r="14" spans="1:2" ht="93" customHeight="1">
      <c r="A14" s="253" t="s">
        <v>0</v>
      </c>
      <c r="B14" s="254"/>
    </row>
    <row r="15" spans="1:2" ht="54" customHeight="1">
      <c r="A15" s="255"/>
      <c r="B15" s="256"/>
    </row>
    <row r="16" spans="1:2" ht="27" customHeight="1">
      <c r="A16" s="255"/>
      <c r="B16" s="256"/>
    </row>
    <row r="17" spans="1:2" ht="12.75" hidden="1">
      <c r="A17" s="255"/>
      <c r="B17" s="256"/>
    </row>
    <row r="18" spans="1:2" ht="12.75" hidden="1">
      <c r="A18" s="255"/>
      <c r="B18" s="256"/>
    </row>
    <row r="19" spans="1:2" ht="12.75" hidden="1">
      <c r="A19" s="255"/>
      <c r="B19" s="256"/>
    </row>
    <row r="20" spans="1:2" ht="12.75" hidden="1">
      <c r="A20" s="255"/>
      <c r="B20" s="256"/>
    </row>
    <row r="21" spans="1:2" ht="12.75" hidden="1">
      <c r="A21" s="255"/>
      <c r="B21" s="256"/>
    </row>
    <row r="22" spans="1:2" ht="36.75" customHeight="1" hidden="1">
      <c r="A22" s="257"/>
      <c r="B22" s="258"/>
    </row>
    <row r="23" spans="1:2" ht="15">
      <c r="A23" s="21" t="s">
        <v>55</v>
      </c>
      <c r="B23" s="100" t="s">
        <v>273</v>
      </c>
    </row>
    <row r="24" spans="1:2" ht="12" customHeight="1">
      <c r="A24" s="4"/>
      <c r="B24" s="101"/>
    </row>
    <row r="25" spans="1:2" ht="16.5" customHeight="1">
      <c r="A25" s="9"/>
      <c r="B25" s="102"/>
    </row>
    <row r="26" spans="1:2" ht="12.75">
      <c r="A26" s="9"/>
      <c r="B26" s="102"/>
    </row>
    <row r="27" spans="1:2" ht="17.25" customHeight="1">
      <c r="A27" s="9"/>
      <c r="B27" s="102"/>
    </row>
    <row r="28" spans="1:2" ht="7.5" customHeight="1">
      <c r="A28" s="9"/>
      <c r="B28" s="102"/>
    </row>
    <row r="29" spans="1:2" ht="15.75" customHeight="1" hidden="1">
      <c r="A29" s="9"/>
      <c r="B29" s="102"/>
    </row>
    <row r="30" spans="1:2" ht="12" customHeight="1" hidden="1">
      <c r="A30" s="15"/>
      <c r="B30" s="103"/>
    </row>
    <row r="31" spans="1:2" ht="18.75" customHeight="1" hidden="1">
      <c r="A31" s="15"/>
      <c r="B31" s="103"/>
    </row>
    <row r="32" spans="1:2" ht="18" customHeight="1" hidden="1">
      <c r="A32" s="16"/>
      <c r="B32" s="104"/>
    </row>
    <row r="33" spans="1:2" ht="21" customHeight="1">
      <c r="A33" s="21"/>
      <c r="B33" s="100"/>
    </row>
    <row r="34" spans="1:2" ht="12.75">
      <c r="A34" s="4"/>
      <c r="B34" s="101"/>
    </row>
    <row r="35" spans="1:2" ht="12.75">
      <c r="A35" s="9"/>
      <c r="B35" s="102"/>
    </row>
    <row r="36" spans="1:2" ht="12.75">
      <c r="A36" s="9"/>
      <c r="B36" s="102"/>
    </row>
    <row r="37" spans="1:2" ht="12.75">
      <c r="A37" s="9"/>
      <c r="B37" s="102"/>
    </row>
    <row r="38" spans="1:2" ht="12.75">
      <c r="A38" s="9"/>
      <c r="B38" s="102"/>
    </row>
    <row r="39" spans="1:2" ht="12.75">
      <c r="A39" s="9"/>
      <c r="B39" s="102"/>
    </row>
    <row r="40" spans="1:2" ht="6.75" customHeight="1">
      <c r="A40" s="15"/>
      <c r="B40" s="103"/>
    </row>
    <row r="41" spans="1:2" ht="0.75" customHeight="1">
      <c r="A41" s="15"/>
      <c r="B41" s="103"/>
    </row>
    <row r="42" spans="1:2" ht="12.75" hidden="1">
      <c r="A42" s="15"/>
      <c r="B42" s="103"/>
    </row>
    <row r="43" spans="1:2" ht="15">
      <c r="A43" s="21"/>
      <c r="B43" s="100"/>
    </row>
    <row r="44" spans="1:2" ht="12.75">
      <c r="A44" s="15"/>
      <c r="B44" s="103"/>
    </row>
    <row r="45" spans="1:2" ht="14.25" customHeight="1">
      <c r="A45" s="15"/>
      <c r="B45" s="103"/>
    </row>
    <row r="46" spans="1:2" ht="14.25" customHeight="1">
      <c r="A46" s="15"/>
      <c r="B46" s="103"/>
    </row>
    <row r="47" spans="1:2" ht="14.25" customHeight="1">
      <c r="A47" s="15"/>
      <c r="B47" s="103"/>
    </row>
    <row r="48" spans="1:2" ht="12.75">
      <c r="A48" s="15"/>
      <c r="B48" s="103"/>
    </row>
    <row r="49" spans="1:2" ht="12.75">
      <c r="A49" s="15"/>
      <c r="B49" s="103"/>
    </row>
    <row r="50" spans="1:2" ht="12.75">
      <c r="A50" s="15"/>
      <c r="B50" s="103"/>
    </row>
    <row r="51" spans="1:2" ht="12.75">
      <c r="A51" s="15"/>
      <c r="B51" s="103"/>
    </row>
    <row r="52" spans="1:2" ht="12.75">
      <c r="A52" s="16"/>
      <c r="B52" s="104"/>
    </row>
  </sheetData>
  <sheetProtection/>
  <mergeCells count="2">
    <mergeCell ref="A4:B12"/>
    <mergeCell ref="A14:B22"/>
  </mergeCells>
  <printOptions horizontalCentered="1" verticalCentered="1"/>
  <pageMargins left="0.984251968503937" right="0.5905511811023623" top="0.7874015748031497" bottom="0.984251968503937" header="0.5118110236220472" footer="0.5118110236220472"/>
  <pageSetup firstPageNumber="1" useFirstPageNumber="1" fitToHeight="100" fitToWidth="1" horizontalDpi="300" verticalDpi="300" orientation="portrait" paperSize="9" scale="82" r:id="rId4"/>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legacyDrawing r:id="rId3"/>
  <oleObjects>
    <oleObject progId="Word.Document.8" shapeId="423759" r:id="rId1"/>
    <oleObject progId="Word.Document.8" shapeId="427529" r:id="rId2"/>
  </oleObjects>
</worksheet>
</file>

<file path=xl/worksheets/sheet5.xml><?xml version="1.0" encoding="utf-8"?>
<worksheet xmlns="http://schemas.openxmlformats.org/spreadsheetml/2006/main" xmlns:r="http://schemas.openxmlformats.org/officeDocument/2006/relationships">
  <dimension ref="A1:N222"/>
  <sheetViews>
    <sheetView zoomScalePageLayoutView="0" workbookViewId="0" topLeftCell="A1">
      <pane xSplit="10" ySplit="3" topLeftCell="K201" activePane="bottomRight" state="frozen"/>
      <selection pane="topLeft" activeCell="A1" sqref="A1"/>
      <selection pane="topRight" activeCell="K1" sqref="K1"/>
      <selection pane="bottomLeft" activeCell="A4" sqref="A4"/>
      <selection pane="bottomRight" activeCell="K221" sqref="K221"/>
    </sheetView>
  </sheetViews>
  <sheetFormatPr defaultColWidth="9.00390625" defaultRowHeight="12.75"/>
  <cols>
    <col min="1" max="1" width="8.375" style="117" customWidth="1"/>
    <col min="2" max="2" width="9.625" style="117" customWidth="1"/>
    <col min="3" max="3" width="6.125" style="117" customWidth="1"/>
    <col min="4" max="4" width="20.875" style="199" customWidth="1"/>
    <col min="5" max="5" width="9.125" style="117" customWidth="1"/>
    <col min="6" max="6" width="10.00390625" style="117" customWidth="1"/>
    <col min="7" max="7" width="10.125" style="117" customWidth="1"/>
    <col min="8" max="10" width="10.875" style="117" customWidth="1"/>
    <col min="11" max="16384" width="9.125" style="117" customWidth="1"/>
  </cols>
  <sheetData>
    <row r="1" spans="1:10" ht="16.5" thickBot="1">
      <c r="A1" s="269" t="s">
        <v>502</v>
      </c>
      <c r="B1" s="270"/>
      <c r="C1" s="270"/>
      <c r="D1" s="270"/>
      <c r="E1" s="270"/>
      <c r="F1" s="270"/>
      <c r="G1" s="270"/>
      <c r="H1" s="270"/>
      <c r="I1" s="270"/>
      <c r="J1" s="271"/>
    </row>
    <row r="2" spans="1:10" ht="13.5" thickBot="1">
      <c r="A2" s="118"/>
      <c r="B2" s="118"/>
      <c r="C2" s="118"/>
      <c r="D2" s="119"/>
      <c r="E2" s="118"/>
      <c r="F2" s="120"/>
      <c r="G2" s="120"/>
      <c r="H2" s="120"/>
      <c r="I2" s="120"/>
      <c r="J2" s="120"/>
    </row>
    <row r="3" spans="1:10" ht="24.75" thickBot="1">
      <c r="A3" s="121" t="s">
        <v>274</v>
      </c>
      <c r="B3" s="122" t="s">
        <v>29</v>
      </c>
      <c r="C3" s="122" t="s">
        <v>28</v>
      </c>
      <c r="D3" s="122" t="s">
        <v>30</v>
      </c>
      <c r="E3" s="122" t="s">
        <v>275</v>
      </c>
      <c r="F3" s="122" t="s">
        <v>31</v>
      </c>
      <c r="G3" s="122" t="s">
        <v>384</v>
      </c>
      <c r="H3" s="122" t="s">
        <v>27</v>
      </c>
      <c r="I3" s="122" t="s">
        <v>26</v>
      </c>
      <c r="J3" s="123" t="s">
        <v>32</v>
      </c>
    </row>
    <row r="4" spans="1:10" ht="26.25" thickBot="1">
      <c r="A4" s="259" t="s">
        <v>276</v>
      </c>
      <c r="B4" s="262" t="s">
        <v>277</v>
      </c>
      <c r="C4" s="124" t="s">
        <v>278</v>
      </c>
      <c r="D4" s="125" t="s">
        <v>385</v>
      </c>
      <c r="E4" s="124" t="s">
        <v>386</v>
      </c>
      <c r="F4" s="126">
        <v>800</v>
      </c>
      <c r="G4" s="126">
        <v>1.375</v>
      </c>
      <c r="H4" s="126">
        <f>G4*F4</f>
        <v>1100</v>
      </c>
      <c r="I4" s="126">
        <f>H4*0.23</f>
        <v>253</v>
      </c>
      <c r="J4" s="127">
        <f aca="true" t="shared" si="0" ref="J4:J14">I4+H4</f>
        <v>1353</v>
      </c>
    </row>
    <row r="5" spans="1:10" ht="12.75">
      <c r="A5" s="260"/>
      <c r="B5" s="263"/>
      <c r="C5" s="128" t="s">
        <v>279</v>
      </c>
      <c r="D5" s="129" t="s">
        <v>387</v>
      </c>
      <c r="E5" s="128" t="s">
        <v>388</v>
      </c>
      <c r="F5" s="130">
        <v>1</v>
      </c>
      <c r="G5" s="130">
        <v>12382.4</v>
      </c>
      <c r="H5" s="130">
        <f>G5*F5</f>
        <v>12382.4</v>
      </c>
      <c r="I5" s="126">
        <f>H5*0.23</f>
        <v>2847.952</v>
      </c>
      <c r="J5" s="131">
        <f t="shared" si="0"/>
        <v>15230.351999999999</v>
      </c>
    </row>
    <row r="6" spans="1:14" ht="12.75">
      <c r="A6" s="260"/>
      <c r="B6" s="263"/>
      <c r="C6" s="128" t="s">
        <v>280</v>
      </c>
      <c r="D6" s="129" t="s">
        <v>389</v>
      </c>
      <c r="E6" s="128" t="s">
        <v>388</v>
      </c>
      <c r="F6" s="130"/>
      <c r="G6" s="130"/>
      <c r="H6" s="130">
        <f>G6*F6</f>
        <v>0</v>
      </c>
      <c r="I6" s="130"/>
      <c r="J6" s="131">
        <f t="shared" si="0"/>
        <v>0</v>
      </c>
      <c r="N6" s="132"/>
    </row>
    <row r="7" spans="1:10" ht="25.5">
      <c r="A7" s="260"/>
      <c r="B7" s="263"/>
      <c r="C7" s="128" t="s">
        <v>281</v>
      </c>
      <c r="D7" s="129" t="s">
        <v>390</v>
      </c>
      <c r="E7" s="128" t="s">
        <v>388</v>
      </c>
      <c r="F7" s="130"/>
      <c r="G7" s="130"/>
      <c r="H7" s="130">
        <f>G7*F7</f>
        <v>0</v>
      </c>
      <c r="I7" s="130"/>
      <c r="J7" s="131">
        <f t="shared" si="0"/>
        <v>0</v>
      </c>
    </row>
    <row r="8" spans="1:10" ht="25.5">
      <c r="A8" s="260"/>
      <c r="B8" s="263"/>
      <c r="C8" s="128" t="s">
        <v>282</v>
      </c>
      <c r="D8" s="129" t="s">
        <v>391</v>
      </c>
      <c r="E8" s="128" t="s">
        <v>388</v>
      </c>
      <c r="F8" s="130"/>
      <c r="G8" s="130"/>
      <c r="H8" s="130">
        <f>G8*F8</f>
        <v>0</v>
      </c>
      <c r="I8" s="130"/>
      <c r="J8" s="131">
        <f t="shared" si="0"/>
        <v>0</v>
      </c>
    </row>
    <row r="9" spans="1:10" ht="12.75">
      <c r="A9" s="260"/>
      <c r="B9" s="263"/>
      <c r="C9" s="128" t="s">
        <v>10</v>
      </c>
      <c r="D9" s="129" t="s">
        <v>13</v>
      </c>
      <c r="E9" s="128" t="s">
        <v>12</v>
      </c>
      <c r="F9" s="130">
        <v>120</v>
      </c>
      <c r="G9" s="130">
        <v>82</v>
      </c>
      <c r="H9" s="130">
        <f aca="true" t="shared" si="1" ref="H9:H14">G9*F9</f>
        <v>9840</v>
      </c>
      <c r="I9" s="130">
        <f aca="true" t="shared" si="2" ref="I9:I14">H9*0.23</f>
        <v>2263.2000000000003</v>
      </c>
      <c r="J9" s="131">
        <f t="shared" si="0"/>
        <v>12103.2</v>
      </c>
    </row>
    <row r="10" spans="1:10" ht="12.75">
      <c r="A10" s="260"/>
      <c r="B10" s="263"/>
      <c r="C10" s="128" t="s">
        <v>11</v>
      </c>
      <c r="D10" s="129" t="s">
        <v>22</v>
      </c>
      <c r="E10" s="128" t="s">
        <v>12</v>
      </c>
      <c r="F10" s="130">
        <v>120</v>
      </c>
      <c r="G10" s="130">
        <v>18</v>
      </c>
      <c r="H10" s="130">
        <f t="shared" si="1"/>
        <v>2160</v>
      </c>
      <c r="I10" s="130">
        <f t="shared" si="2"/>
        <v>496.8</v>
      </c>
      <c r="J10" s="131">
        <f t="shared" si="0"/>
        <v>2656.8</v>
      </c>
    </row>
    <row r="11" spans="1:10" ht="12.75">
      <c r="A11" s="260"/>
      <c r="B11" s="263"/>
      <c r="C11" s="128" t="s">
        <v>18</v>
      </c>
      <c r="D11" s="129" t="s">
        <v>14</v>
      </c>
      <c r="E11" s="128" t="s">
        <v>388</v>
      </c>
      <c r="F11" s="130">
        <v>1</v>
      </c>
      <c r="G11" s="130">
        <v>3000</v>
      </c>
      <c r="H11" s="130">
        <f t="shared" si="1"/>
        <v>3000</v>
      </c>
      <c r="I11" s="130">
        <f t="shared" si="2"/>
        <v>690</v>
      </c>
      <c r="J11" s="131">
        <f t="shared" si="0"/>
        <v>3690</v>
      </c>
    </row>
    <row r="12" spans="1:10" ht="12.75">
      <c r="A12" s="260"/>
      <c r="B12" s="263"/>
      <c r="C12" s="128" t="s">
        <v>19</v>
      </c>
      <c r="D12" s="129" t="s">
        <v>15</v>
      </c>
      <c r="E12" s="128" t="s">
        <v>388</v>
      </c>
      <c r="F12" s="130">
        <v>1</v>
      </c>
      <c r="G12" s="130">
        <v>2800</v>
      </c>
      <c r="H12" s="130">
        <f t="shared" si="1"/>
        <v>2800</v>
      </c>
      <c r="I12" s="130">
        <f t="shared" si="2"/>
        <v>644</v>
      </c>
      <c r="J12" s="131">
        <f t="shared" si="0"/>
        <v>3444</v>
      </c>
    </row>
    <row r="13" spans="1:10" ht="25.5">
      <c r="A13" s="260"/>
      <c r="B13" s="263"/>
      <c r="C13" s="128" t="s">
        <v>20</v>
      </c>
      <c r="D13" s="129" t="s">
        <v>16</v>
      </c>
      <c r="E13" s="128" t="s">
        <v>388</v>
      </c>
      <c r="F13" s="130">
        <v>1</v>
      </c>
      <c r="G13" s="130">
        <v>2500</v>
      </c>
      <c r="H13" s="130">
        <f t="shared" si="1"/>
        <v>2500</v>
      </c>
      <c r="I13" s="130">
        <f t="shared" si="2"/>
        <v>575</v>
      </c>
      <c r="J13" s="131">
        <f t="shared" si="0"/>
        <v>3075</v>
      </c>
    </row>
    <row r="14" spans="1:10" ht="13.5" thickBot="1">
      <c r="A14" s="260"/>
      <c r="B14" s="263"/>
      <c r="C14" s="128" t="s">
        <v>21</v>
      </c>
      <c r="D14" s="129" t="s">
        <v>17</v>
      </c>
      <c r="E14" s="128" t="s">
        <v>388</v>
      </c>
      <c r="F14" s="130">
        <v>1</v>
      </c>
      <c r="G14" s="130">
        <v>1500</v>
      </c>
      <c r="H14" s="130">
        <f t="shared" si="1"/>
        <v>1500</v>
      </c>
      <c r="I14" s="130">
        <f t="shared" si="2"/>
        <v>345</v>
      </c>
      <c r="J14" s="131">
        <f t="shared" si="0"/>
        <v>1845</v>
      </c>
    </row>
    <row r="15" spans="1:10" ht="13.5" thickBot="1">
      <c r="A15" s="261"/>
      <c r="B15" s="272"/>
      <c r="C15" s="134"/>
      <c r="D15" s="135" t="s">
        <v>283</v>
      </c>
      <c r="E15" s="134"/>
      <c r="F15" s="136"/>
      <c r="G15" s="136"/>
      <c r="H15" s="137">
        <f>SUM(H4:H14)</f>
        <v>35282.4</v>
      </c>
      <c r="I15" s="138">
        <f>SUM(I4:I14)</f>
        <v>8114.952</v>
      </c>
      <c r="J15" s="139">
        <f>SUM(J4:J14)</f>
        <v>43397.352</v>
      </c>
    </row>
    <row r="16" spans="1:10" ht="13.5" thickBot="1">
      <c r="A16" s="140"/>
      <c r="B16" s="141"/>
      <c r="C16" s="142"/>
      <c r="D16" s="143"/>
      <c r="E16" s="142"/>
      <c r="F16" s="144"/>
      <c r="G16" s="144"/>
      <c r="H16" s="144"/>
      <c r="I16" s="144"/>
      <c r="J16" s="145"/>
    </row>
    <row r="17" spans="1:10" ht="13.5" thickBot="1">
      <c r="A17" s="259" t="s">
        <v>284</v>
      </c>
      <c r="B17" s="262" t="s">
        <v>285</v>
      </c>
      <c r="C17" s="124" t="s">
        <v>286</v>
      </c>
      <c r="D17" s="146" t="s">
        <v>392</v>
      </c>
      <c r="E17" s="124" t="s">
        <v>269</v>
      </c>
      <c r="F17" s="126">
        <v>1</v>
      </c>
      <c r="G17" s="126">
        <v>20000</v>
      </c>
      <c r="H17" s="126">
        <f aca="true" t="shared" si="3" ref="H17:H24">F17*G17</f>
        <v>20000</v>
      </c>
      <c r="I17" s="126">
        <f aca="true" t="shared" si="4" ref="I17:I24">H17*0.23</f>
        <v>4600</v>
      </c>
      <c r="J17" s="127">
        <f aca="true" t="shared" si="5" ref="J17:J24">I17+H17</f>
        <v>24600</v>
      </c>
    </row>
    <row r="18" spans="1:10" ht="15.75" thickBot="1">
      <c r="A18" s="260"/>
      <c r="B18" s="263"/>
      <c r="C18" s="128" t="s">
        <v>287</v>
      </c>
      <c r="D18" s="129" t="s">
        <v>393</v>
      </c>
      <c r="E18" s="128" t="s">
        <v>386</v>
      </c>
      <c r="F18" s="130">
        <v>15</v>
      </c>
      <c r="G18" s="130">
        <v>96</v>
      </c>
      <c r="H18" s="130">
        <f t="shared" si="3"/>
        <v>1440</v>
      </c>
      <c r="I18" s="126">
        <f t="shared" si="4"/>
        <v>331.2</v>
      </c>
      <c r="J18" s="131">
        <f t="shared" si="5"/>
        <v>1771.2</v>
      </c>
    </row>
    <row r="19" spans="1:10" ht="15.75" thickBot="1">
      <c r="A19" s="260"/>
      <c r="B19" s="263"/>
      <c r="C19" s="128" t="s">
        <v>288</v>
      </c>
      <c r="D19" s="129" t="s">
        <v>394</v>
      </c>
      <c r="E19" s="128" t="s">
        <v>386</v>
      </c>
      <c r="F19" s="130">
        <v>1</v>
      </c>
      <c r="G19" s="130">
        <v>1300</v>
      </c>
      <c r="H19" s="130">
        <f t="shared" si="3"/>
        <v>1300</v>
      </c>
      <c r="I19" s="126">
        <f t="shared" si="4"/>
        <v>299</v>
      </c>
      <c r="J19" s="131">
        <f t="shared" si="5"/>
        <v>1599</v>
      </c>
    </row>
    <row r="20" spans="1:10" ht="15.75" thickBot="1">
      <c r="A20" s="260"/>
      <c r="B20" s="263"/>
      <c r="C20" s="128" t="s">
        <v>289</v>
      </c>
      <c r="D20" s="129" t="s">
        <v>291</v>
      </c>
      <c r="E20" s="128" t="s">
        <v>386</v>
      </c>
      <c r="F20" s="130"/>
      <c r="G20" s="130"/>
      <c r="H20" s="130">
        <f t="shared" si="3"/>
        <v>0</v>
      </c>
      <c r="I20" s="126">
        <f t="shared" si="4"/>
        <v>0</v>
      </c>
      <c r="J20" s="131">
        <f t="shared" si="5"/>
        <v>0</v>
      </c>
    </row>
    <row r="21" spans="1:10" ht="26.25" thickBot="1">
      <c r="A21" s="260"/>
      <c r="B21" s="263"/>
      <c r="C21" s="128" t="s">
        <v>290</v>
      </c>
      <c r="D21" s="129" t="s">
        <v>395</v>
      </c>
      <c r="E21" s="128" t="s">
        <v>386</v>
      </c>
      <c r="F21" s="130"/>
      <c r="G21" s="130"/>
      <c r="H21" s="130">
        <f t="shared" si="3"/>
        <v>0</v>
      </c>
      <c r="I21" s="126">
        <f t="shared" si="4"/>
        <v>0</v>
      </c>
      <c r="J21" s="131">
        <f t="shared" si="5"/>
        <v>0</v>
      </c>
    </row>
    <row r="22" spans="1:10" ht="13.5" thickBot="1">
      <c r="A22" s="260"/>
      <c r="B22" s="263"/>
      <c r="C22" s="128" t="s">
        <v>568</v>
      </c>
      <c r="D22" s="129" t="s">
        <v>23</v>
      </c>
      <c r="E22" s="128" t="s">
        <v>24</v>
      </c>
      <c r="F22" s="130">
        <v>1</v>
      </c>
      <c r="G22" s="130">
        <v>13109</v>
      </c>
      <c r="H22" s="130">
        <f t="shared" si="3"/>
        <v>13109</v>
      </c>
      <c r="I22" s="126">
        <f t="shared" si="4"/>
        <v>3015.07</v>
      </c>
      <c r="J22" s="133">
        <f t="shared" si="5"/>
        <v>16124.07</v>
      </c>
    </row>
    <row r="23" spans="1:10" ht="26.25" thickBot="1">
      <c r="A23" s="260"/>
      <c r="B23" s="263"/>
      <c r="C23" s="153" t="s">
        <v>569</v>
      </c>
      <c r="D23" s="215" t="s">
        <v>570</v>
      </c>
      <c r="E23" s="128" t="s">
        <v>386</v>
      </c>
      <c r="F23" s="154">
        <v>13.2</v>
      </c>
      <c r="G23" s="154">
        <v>136.37</v>
      </c>
      <c r="H23" s="154">
        <f t="shared" si="3"/>
        <v>1800.084</v>
      </c>
      <c r="I23" s="218">
        <f t="shared" si="4"/>
        <v>414.01932000000005</v>
      </c>
      <c r="J23" s="217">
        <f t="shared" si="5"/>
        <v>2214.10332</v>
      </c>
    </row>
    <row r="24" spans="1:10" ht="13.5" thickBot="1">
      <c r="A24" s="260"/>
      <c r="B24" s="263"/>
      <c r="C24" s="153" t="s">
        <v>574</v>
      </c>
      <c r="D24" s="215" t="s">
        <v>575</v>
      </c>
      <c r="E24" s="153" t="s">
        <v>24</v>
      </c>
      <c r="F24" s="154">
        <v>1</v>
      </c>
      <c r="G24" s="154">
        <v>800</v>
      </c>
      <c r="H24" s="154">
        <f t="shared" si="3"/>
        <v>800</v>
      </c>
      <c r="I24" s="216">
        <f t="shared" si="4"/>
        <v>184</v>
      </c>
      <c r="J24" s="217">
        <f t="shared" si="5"/>
        <v>984</v>
      </c>
    </row>
    <row r="25" spans="1:10" ht="13.5" thickBot="1">
      <c r="A25" s="261"/>
      <c r="B25" s="272"/>
      <c r="C25" s="134"/>
      <c r="D25" s="135" t="s">
        <v>292</v>
      </c>
      <c r="E25" s="134"/>
      <c r="F25" s="136"/>
      <c r="G25" s="136"/>
      <c r="H25" s="137">
        <f>SUM(H17:H24)</f>
        <v>38449.084</v>
      </c>
      <c r="I25" s="138">
        <f>SUM(I17:I24)</f>
        <v>8843.28932</v>
      </c>
      <c r="J25" s="139">
        <f>SUM(J17:J24)</f>
        <v>47292.373320000006</v>
      </c>
    </row>
    <row r="26" spans="1:10" ht="13.5" thickBot="1">
      <c r="A26" s="140"/>
      <c r="B26" s="141"/>
      <c r="C26" s="142"/>
      <c r="D26" s="143"/>
      <c r="E26" s="142"/>
      <c r="F26" s="144"/>
      <c r="G26" s="144"/>
      <c r="H26" s="144"/>
      <c r="I26" s="144"/>
      <c r="J26" s="145"/>
    </row>
    <row r="27" spans="1:10" ht="26.25" thickBot="1">
      <c r="A27" s="259" t="s">
        <v>293</v>
      </c>
      <c r="B27" s="262" t="s">
        <v>34</v>
      </c>
      <c r="C27" s="124" t="s">
        <v>66</v>
      </c>
      <c r="D27" s="125" t="s">
        <v>33</v>
      </c>
      <c r="E27" s="124" t="s">
        <v>396</v>
      </c>
      <c r="F27" s="126">
        <v>2550</v>
      </c>
      <c r="G27" s="126">
        <v>1</v>
      </c>
      <c r="H27" s="126">
        <f>F27*G27</f>
        <v>2550</v>
      </c>
      <c r="I27" s="126">
        <f>H27*0.23</f>
        <v>586.5</v>
      </c>
      <c r="J27" s="127">
        <f>H27+I27</f>
        <v>3136.5</v>
      </c>
    </row>
    <row r="28" spans="1:10" ht="26.25" thickBot="1">
      <c r="A28" s="260"/>
      <c r="B28" s="263"/>
      <c r="C28" s="128" t="s">
        <v>67</v>
      </c>
      <c r="D28" s="129" t="s">
        <v>294</v>
      </c>
      <c r="E28" s="128" t="s">
        <v>396</v>
      </c>
      <c r="F28" s="130">
        <v>0</v>
      </c>
      <c r="G28" s="130">
        <v>0</v>
      </c>
      <c r="H28" s="130">
        <f>F28*G28</f>
        <v>0</v>
      </c>
      <c r="I28" s="126">
        <f>H28*0.23</f>
        <v>0</v>
      </c>
      <c r="J28" s="131">
        <f>H28+I28</f>
        <v>0</v>
      </c>
    </row>
    <row r="29" spans="1:10" ht="26.25" thickBot="1">
      <c r="A29" s="260"/>
      <c r="B29" s="263"/>
      <c r="C29" s="128" t="s">
        <v>68</v>
      </c>
      <c r="D29" s="129" t="s">
        <v>35</v>
      </c>
      <c r="E29" s="128" t="s">
        <v>396</v>
      </c>
      <c r="F29" s="130">
        <v>500</v>
      </c>
      <c r="G29" s="130">
        <v>2</v>
      </c>
      <c r="H29" s="130">
        <f>F29*G29</f>
        <v>1000</v>
      </c>
      <c r="I29" s="126">
        <f>H29*0.23</f>
        <v>230</v>
      </c>
      <c r="J29" s="131">
        <f>H29+I29</f>
        <v>1230</v>
      </c>
    </row>
    <row r="30" spans="1:10" ht="26.25" thickBot="1">
      <c r="A30" s="260"/>
      <c r="B30" s="263"/>
      <c r="C30" s="128" t="s">
        <v>69</v>
      </c>
      <c r="D30" s="129" t="s">
        <v>260</v>
      </c>
      <c r="E30" s="128" t="s">
        <v>396</v>
      </c>
      <c r="F30" s="130">
        <v>600</v>
      </c>
      <c r="G30" s="130">
        <v>4.5</v>
      </c>
      <c r="H30" s="130">
        <f>F30*G30</f>
        <v>2700</v>
      </c>
      <c r="I30" s="126">
        <f>H30*0.23</f>
        <v>621</v>
      </c>
      <c r="J30" s="131">
        <f>H30+I30</f>
        <v>3321</v>
      </c>
    </row>
    <row r="31" spans="1:10" ht="15">
      <c r="A31" s="260"/>
      <c r="B31" s="263"/>
      <c r="C31" s="128" t="s">
        <v>70</v>
      </c>
      <c r="D31" s="129" t="s">
        <v>261</v>
      </c>
      <c r="E31" s="128" t="s">
        <v>396</v>
      </c>
      <c r="F31" s="130"/>
      <c r="G31" s="130"/>
      <c r="H31" s="130">
        <f>F31*G31</f>
        <v>0</v>
      </c>
      <c r="I31" s="126">
        <f>H31*0.23</f>
        <v>0</v>
      </c>
      <c r="J31" s="131">
        <f>H31+I31</f>
        <v>0</v>
      </c>
    </row>
    <row r="32" spans="1:10" ht="12.75">
      <c r="A32" s="260"/>
      <c r="B32" s="264"/>
      <c r="C32" s="128"/>
      <c r="D32" s="147" t="s">
        <v>27</v>
      </c>
      <c r="E32" s="128"/>
      <c r="F32" s="130"/>
      <c r="G32" s="130"/>
      <c r="H32" s="148">
        <f>SUM(H27:H31)</f>
        <v>6250</v>
      </c>
      <c r="I32" s="148">
        <f>SUM(I27:I31)</f>
        <v>1437.5</v>
      </c>
      <c r="J32" s="149">
        <f>SUM(J27:J31)</f>
        <v>7687.5</v>
      </c>
    </row>
    <row r="33" spans="1:10" ht="12.75">
      <c r="A33" s="260"/>
      <c r="B33" s="150"/>
      <c r="C33" s="128"/>
      <c r="D33" s="151"/>
      <c r="E33" s="128"/>
      <c r="F33" s="130"/>
      <c r="G33" s="130"/>
      <c r="H33" s="130"/>
      <c r="I33" s="130"/>
      <c r="J33" s="131"/>
    </row>
    <row r="34" spans="1:10" ht="15">
      <c r="A34" s="260"/>
      <c r="B34" s="265" t="s">
        <v>295</v>
      </c>
      <c r="C34" s="128" t="s">
        <v>71</v>
      </c>
      <c r="D34" s="151" t="s">
        <v>397</v>
      </c>
      <c r="E34" s="128" t="s">
        <v>396</v>
      </c>
      <c r="F34" s="130"/>
      <c r="G34" s="130"/>
      <c r="H34" s="130">
        <f>F34*G34</f>
        <v>0</v>
      </c>
      <c r="I34" s="130"/>
      <c r="J34" s="131">
        <f>H34+I34</f>
        <v>0</v>
      </c>
    </row>
    <row r="35" spans="1:10" ht="25.5">
      <c r="A35" s="260"/>
      <c r="B35" s="266"/>
      <c r="C35" s="128" t="s">
        <v>296</v>
      </c>
      <c r="D35" s="151" t="s">
        <v>398</v>
      </c>
      <c r="E35" s="128" t="s">
        <v>396</v>
      </c>
      <c r="F35" s="130"/>
      <c r="G35" s="130"/>
      <c r="H35" s="130">
        <f aca="true" t="shared" si="6" ref="H35:H43">F35*G35</f>
        <v>0</v>
      </c>
      <c r="I35" s="130"/>
      <c r="J35" s="131">
        <f aca="true" t="shared" si="7" ref="J35:J43">H35+I35</f>
        <v>0</v>
      </c>
    </row>
    <row r="36" spans="1:10" ht="25.5">
      <c r="A36" s="260"/>
      <c r="B36" s="266"/>
      <c r="C36" s="128" t="s">
        <v>297</v>
      </c>
      <c r="D36" s="151" t="s">
        <v>399</v>
      </c>
      <c r="E36" s="128" t="s">
        <v>396</v>
      </c>
      <c r="F36" s="130"/>
      <c r="G36" s="130"/>
      <c r="H36" s="130">
        <f t="shared" si="6"/>
        <v>0</v>
      </c>
      <c r="I36" s="130"/>
      <c r="J36" s="131">
        <f t="shared" si="7"/>
        <v>0</v>
      </c>
    </row>
    <row r="37" spans="1:10" ht="25.5">
      <c r="A37" s="260"/>
      <c r="B37" s="266"/>
      <c r="C37" s="128" t="s">
        <v>298</v>
      </c>
      <c r="D37" s="151" t="s">
        <v>400</v>
      </c>
      <c r="E37" s="128" t="s">
        <v>396</v>
      </c>
      <c r="F37" s="130"/>
      <c r="G37" s="130"/>
      <c r="H37" s="130">
        <f t="shared" si="6"/>
        <v>0</v>
      </c>
      <c r="I37" s="130"/>
      <c r="J37" s="131">
        <f t="shared" si="7"/>
        <v>0</v>
      </c>
    </row>
    <row r="38" spans="1:10" ht="15">
      <c r="A38" s="260"/>
      <c r="B38" s="266"/>
      <c r="C38" s="128" t="s">
        <v>299</v>
      </c>
      <c r="D38" s="151" t="s">
        <v>401</v>
      </c>
      <c r="E38" s="128" t="s">
        <v>386</v>
      </c>
      <c r="F38" s="130"/>
      <c r="G38" s="130"/>
      <c r="H38" s="130">
        <f t="shared" si="6"/>
        <v>0</v>
      </c>
      <c r="I38" s="130"/>
      <c r="J38" s="131">
        <f t="shared" si="7"/>
        <v>0</v>
      </c>
    </row>
    <row r="39" spans="1:10" ht="25.5">
      <c r="A39" s="260"/>
      <c r="B39" s="266"/>
      <c r="C39" s="128" t="s">
        <v>300</v>
      </c>
      <c r="D39" s="151" t="s">
        <v>402</v>
      </c>
      <c r="E39" s="128" t="s">
        <v>386</v>
      </c>
      <c r="F39" s="130"/>
      <c r="G39" s="130"/>
      <c r="H39" s="130">
        <f t="shared" si="6"/>
        <v>0</v>
      </c>
      <c r="I39" s="130"/>
      <c r="J39" s="131">
        <f t="shared" si="7"/>
        <v>0</v>
      </c>
    </row>
    <row r="40" spans="1:10" ht="38.25">
      <c r="A40" s="260"/>
      <c r="B40" s="266"/>
      <c r="C40" s="128" t="s">
        <v>301</v>
      </c>
      <c r="D40" s="151" t="s">
        <v>403</v>
      </c>
      <c r="E40" s="128" t="s">
        <v>72</v>
      </c>
      <c r="F40" s="130"/>
      <c r="G40" s="130"/>
      <c r="H40" s="130">
        <f t="shared" si="6"/>
        <v>0</v>
      </c>
      <c r="I40" s="130"/>
      <c r="J40" s="131">
        <f t="shared" si="7"/>
        <v>0</v>
      </c>
    </row>
    <row r="41" spans="1:10" ht="25.5">
      <c r="A41" s="260"/>
      <c r="B41" s="266"/>
      <c r="C41" s="128" t="s">
        <v>302</v>
      </c>
      <c r="D41" s="151" t="s">
        <v>404</v>
      </c>
      <c r="E41" s="128" t="s">
        <v>396</v>
      </c>
      <c r="F41" s="130"/>
      <c r="G41" s="130"/>
      <c r="H41" s="130">
        <f t="shared" si="6"/>
        <v>0</v>
      </c>
      <c r="I41" s="130"/>
      <c r="J41" s="131">
        <f t="shared" si="7"/>
        <v>0</v>
      </c>
    </row>
    <row r="42" spans="1:10" ht="25.5">
      <c r="A42" s="260"/>
      <c r="B42" s="266"/>
      <c r="C42" s="128" t="s">
        <v>303</v>
      </c>
      <c r="D42" s="151" t="s">
        <v>305</v>
      </c>
      <c r="E42" s="128" t="s">
        <v>386</v>
      </c>
      <c r="F42" s="130"/>
      <c r="G42" s="130"/>
      <c r="H42" s="130">
        <f t="shared" si="6"/>
        <v>0</v>
      </c>
      <c r="I42" s="130"/>
      <c r="J42" s="131">
        <f t="shared" si="7"/>
        <v>0</v>
      </c>
    </row>
    <row r="43" spans="1:10" ht="25.5">
      <c r="A43" s="260"/>
      <c r="B43" s="266"/>
      <c r="C43" s="128" t="s">
        <v>304</v>
      </c>
      <c r="D43" s="151" t="s">
        <v>306</v>
      </c>
      <c r="E43" s="128" t="s">
        <v>386</v>
      </c>
      <c r="F43" s="130"/>
      <c r="G43" s="130"/>
      <c r="H43" s="130">
        <f t="shared" si="6"/>
        <v>0</v>
      </c>
      <c r="I43" s="130"/>
      <c r="J43" s="131">
        <f t="shared" si="7"/>
        <v>0</v>
      </c>
    </row>
    <row r="44" spans="1:10" ht="12.75">
      <c r="A44" s="260"/>
      <c r="B44" s="267"/>
      <c r="C44" s="128"/>
      <c r="D44" s="147" t="s">
        <v>27</v>
      </c>
      <c r="E44" s="128"/>
      <c r="F44" s="130"/>
      <c r="G44" s="130"/>
      <c r="H44" s="148">
        <f>SUM(H34:H43)</f>
        <v>0</v>
      </c>
      <c r="I44" s="148">
        <f>SUM(I34:I43)</f>
        <v>0</v>
      </c>
      <c r="J44" s="149">
        <f>SUM(J34:J43)</f>
        <v>0</v>
      </c>
    </row>
    <row r="45" spans="1:10" ht="12.75">
      <c r="A45" s="260"/>
      <c r="B45" s="152"/>
      <c r="C45" s="128"/>
      <c r="D45" s="151"/>
      <c r="E45" s="128"/>
      <c r="F45" s="130"/>
      <c r="G45" s="130"/>
      <c r="H45" s="130"/>
      <c r="I45" s="130"/>
      <c r="J45" s="131"/>
    </row>
    <row r="46" spans="1:10" ht="51">
      <c r="A46" s="260"/>
      <c r="B46" s="265" t="s">
        <v>36</v>
      </c>
      <c r="C46" s="128" t="s">
        <v>73</v>
      </c>
      <c r="D46" s="129" t="s">
        <v>405</v>
      </c>
      <c r="E46" s="128" t="s">
        <v>396</v>
      </c>
      <c r="F46" s="130"/>
      <c r="G46" s="130"/>
      <c r="H46" s="130">
        <f>F46*G46</f>
        <v>0</v>
      </c>
      <c r="I46" s="130">
        <f>H46*0.23</f>
        <v>0</v>
      </c>
      <c r="J46" s="131">
        <f>H46+I46</f>
        <v>0</v>
      </c>
    </row>
    <row r="47" spans="1:10" ht="25.5">
      <c r="A47" s="260"/>
      <c r="B47" s="266"/>
      <c r="C47" s="128" t="s">
        <v>307</v>
      </c>
      <c r="D47" s="129" t="s">
        <v>406</v>
      </c>
      <c r="E47" s="128" t="s">
        <v>396</v>
      </c>
      <c r="F47" s="130">
        <v>220</v>
      </c>
      <c r="G47" s="130">
        <v>181.82</v>
      </c>
      <c r="H47" s="130">
        <f aca="true" t="shared" si="8" ref="H47:H54">F47*G47</f>
        <v>40000.4</v>
      </c>
      <c r="I47" s="130">
        <f aca="true" t="shared" si="9" ref="I47:I54">H47*0.23</f>
        <v>9200.092</v>
      </c>
      <c r="J47" s="131">
        <f aca="true" t="shared" si="10" ref="J47:J54">H47+I47</f>
        <v>49200.492</v>
      </c>
    </row>
    <row r="48" spans="1:10" ht="25.5">
      <c r="A48" s="260"/>
      <c r="B48" s="266"/>
      <c r="C48" s="128" t="s">
        <v>74</v>
      </c>
      <c r="D48" s="129" t="s">
        <v>308</v>
      </c>
      <c r="E48" s="128" t="s">
        <v>386</v>
      </c>
      <c r="F48" s="130">
        <v>0</v>
      </c>
      <c r="G48" s="130">
        <v>0</v>
      </c>
      <c r="H48" s="130">
        <f t="shared" si="8"/>
        <v>0</v>
      </c>
      <c r="I48" s="130">
        <f t="shared" si="9"/>
        <v>0</v>
      </c>
      <c r="J48" s="131">
        <f t="shared" si="10"/>
        <v>0</v>
      </c>
    </row>
    <row r="49" spans="1:10" ht="15">
      <c r="A49" s="260"/>
      <c r="B49" s="266"/>
      <c r="C49" s="128" t="s">
        <v>75</v>
      </c>
      <c r="D49" s="129" t="s">
        <v>309</v>
      </c>
      <c r="E49" s="128" t="s">
        <v>386</v>
      </c>
      <c r="F49" s="130"/>
      <c r="G49" s="130"/>
      <c r="H49" s="130">
        <f t="shared" si="8"/>
        <v>0</v>
      </c>
      <c r="I49" s="130">
        <f t="shared" si="9"/>
        <v>0</v>
      </c>
      <c r="J49" s="131">
        <f t="shared" si="10"/>
        <v>0</v>
      </c>
    </row>
    <row r="50" spans="1:10" ht="25.5">
      <c r="A50" s="260"/>
      <c r="B50" s="266"/>
      <c r="C50" s="128" t="s">
        <v>76</v>
      </c>
      <c r="D50" s="129" t="s">
        <v>407</v>
      </c>
      <c r="E50" s="128" t="s">
        <v>386</v>
      </c>
      <c r="F50" s="130"/>
      <c r="G50" s="130"/>
      <c r="H50" s="130">
        <f t="shared" si="8"/>
        <v>0</v>
      </c>
      <c r="I50" s="130">
        <f t="shared" si="9"/>
        <v>0</v>
      </c>
      <c r="J50" s="131">
        <f t="shared" si="10"/>
        <v>0</v>
      </c>
    </row>
    <row r="51" spans="1:10" ht="12.75">
      <c r="A51" s="260"/>
      <c r="B51" s="266"/>
      <c r="C51" s="128" t="s">
        <v>77</v>
      </c>
      <c r="D51" s="129" t="s">
        <v>78</v>
      </c>
      <c r="E51" s="128" t="s">
        <v>79</v>
      </c>
      <c r="F51" s="130">
        <v>862</v>
      </c>
      <c r="G51" s="130">
        <v>12</v>
      </c>
      <c r="H51" s="130">
        <f t="shared" si="8"/>
        <v>10344</v>
      </c>
      <c r="I51" s="130">
        <f t="shared" si="9"/>
        <v>2379.12</v>
      </c>
      <c r="J51" s="131">
        <f t="shared" si="10"/>
        <v>12723.119999999999</v>
      </c>
    </row>
    <row r="52" spans="1:10" ht="12.75">
      <c r="A52" s="260"/>
      <c r="B52" s="266"/>
      <c r="C52" s="128" t="s">
        <v>310</v>
      </c>
      <c r="D52" s="129" t="s">
        <v>37</v>
      </c>
      <c r="E52" s="128" t="s">
        <v>79</v>
      </c>
      <c r="F52" s="130"/>
      <c r="G52" s="130"/>
      <c r="H52" s="130">
        <f t="shared" si="8"/>
        <v>0</v>
      </c>
      <c r="I52" s="130">
        <f t="shared" si="9"/>
        <v>0</v>
      </c>
      <c r="J52" s="131">
        <f t="shared" si="10"/>
        <v>0</v>
      </c>
    </row>
    <row r="53" spans="1:10" ht="25.5">
      <c r="A53" s="260"/>
      <c r="B53" s="266"/>
      <c r="C53" s="128" t="s">
        <v>311</v>
      </c>
      <c r="D53" s="129" t="s">
        <v>408</v>
      </c>
      <c r="E53" s="128" t="s">
        <v>396</v>
      </c>
      <c r="F53" s="130"/>
      <c r="G53" s="130"/>
      <c r="H53" s="130">
        <f t="shared" si="8"/>
        <v>0</v>
      </c>
      <c r="I53" s="130">
        <f t="shared" si="9"/>
        <v>0</v>
      </c>
      <c r="J53" s="131">
        <f t="shared" si="10"/>
        <v>0</v>
      </c>
    </row>
    <row r="54" spans="1:10" ht="25.5">
      <c r="A54" s="260"/>
      <c r="B54" s="266"/>
      <c r="C54" s="128" t="s">
        <v>312</v>
      </c>
      <c r="D54" s="129" t="s">
        <v>409</v>
      </c>
      <c r="E54" s="128" t="s">
        <v>386</v>
      </c>
      <c r="F54" s="130"/>
      <c r="G54" s="130"/>
      <c r="H54" s="130">
        <f t="shared" si="8"/>
        <v>0</v>
      </c>
      <c r="I54" s="130">
        <f t="shared" si="9"/>
        <v>0</v>
      </c>
      <c r="J54" s="131">
        <f t="shared" si="10"/>
        <v>0</v>
      </c>
    </row>
    <row r="55" spans="1:10" ht="13.5" thickBot="1">
      <c r="A55" s="260"/>
      <c r="B55" s="266"/>
      <c r="C55" s="153"/>
      <c r="D55" s="147" t="s">
        <v>27</v>
      </c>
      <c r="E55" s="153"/>
      <c r="F55" s="154"/>
      <c r="G55" s="154"/>
      <c r="H55" s="155">
        <f>SUM(H46:H54)</f>
        <v>50344.4</v>
      </c>
      <c r="I55" s="155">
        <f>SUM(I46:I54)</f>
        <v>11579.212</v>
      </c>
      <c r="J55" s="156">
        <f>SUM(J46:J54)</f>
        <v>61923.611999999994</v>
      </c>
    </row>
    <row r="56" spans="1:10" ht="13.5" thickBot="1">
      <c r="A56" s="261"/>
      <c r="B56" s="268"/>
      <c r="C56" s="134"/>
      <c r="D56" s="157" t="s">
        <v>313</v>
      </c>
      <c r="E56" s="134"/>
      <c r="F56" s="136"/>
      <c r="G56" s="136"/>
      <c r="H56" s="137">
        <f>H55+H44+H32</f>
        <v>56594.4</v>
      </c>
      <c r="I56" s="137">
        <f>I55+I44+I32</f>
        <v>13016.712</v>
      </c>
      <c r="J56" s="139">
        <f>J55+J44+J32</f>
        <v>69611.112</v>
      </c>
    </row>
    <row r="57" spans="1:10" ht="13.5" thickBot="1">
      <c r="A57" s="158"/>
      <c r="B57" s="159"/>
      <c r="C57" s="160"/>
      <c r="D57" s="161"/>
      <c r="E57" s="160"/>
      <c r="F57" s="162"/>
      <c r="G57" s="162"/>
      <c r="H57" s="162"/>
      <c r="I57" s="162"/>
      <c r="J57" s="163"/>
    </row>
    <row r="58" spans="1:10" ht="26.25" thickBot="1">
      <c r="A58" s="259" t="s">
        <v>314</v>
      </c>
      <c r="B58" s="274" t="s">
        <v>80</v>
      </c>
      <c r="C58" s="124" t="s">
        <v>81</v>
      </c>
      <c r="D58" s="146" t="s">
        <v>315</v>
      </c>
      <c r="E58" s="124" t="s">
        <v>386</v>
      </c>
      <c r="F58" s="126"/>
      <c r="G58" s="126"/>
      <c r="H58" s="126">
        <f>F58*G58</f>
        <v>0</v>
      </c>
      <c r="I58" s="126">
        <f>H58*0.23</f>
        <v>0</v>
      </c>
      <c r="J58" s="127">
        <f>H58+I58</f>
        <v>0</v>
      </c>
    </row>
    <row r="59" spans="1:10" ht="26.25" thickBot="1">
      <c r="A59" s="260"/>
      <c r="B59" s="266"/>
      <c r="C59" s="128" t="s">
        <v>82</v>
      </c>
      <c r="D59" s="151" t="s">
        <v>316</v>
      </c>
      <c r="E59" s="128" t="s">
        <v>386</v>
      </c>
      <c r="F59" s="130"/>
      <c r="G59" s="130"/>
      <c r="H59" s="130">
        <f aca="true" t="shared" si="11" ref="H59:H66">F59*G59</f>
        <v>0</v>
      </c>
      <c r="I59" s="126">
        <f aca="true" t="shared" si="12" ref="I59:I66">H59*0.23</f>
        <v>0</v>
      </c>
      <c r="J59" s="131">
        <f aca="true" t="shared" si="13" ref="J59:J66">H59+I59</f>
        <v>0</v>
      </c>
    </row>
    <row r="60" spans="1:10" ht="26.25" thickBot="1">
      <c r="A60" s="260"/>
      <c r="B60" s="266"/>
      <c r="C60" s="128" t="s">
        <v>83</v>
      </c>
      <c r="D60" s="151" t="s">
        <v>410</v>
      </c>
      <c r="E60" s="128" t="s">
        <v>396</v>
      </c>
      <c r="F60" s="130"/>
      <c r="G60" s="130"/>
      <c r="H60" s="130">
        <f t="shared" si="11"/>
        <v>0</v>
      </c>
      <c r="I60" s="126">
        <f t="shared" si="12"/>
        <v>0</v>
      </c>
      <c r="J60" s="131">
        <f t="shared" si="13"/>
        <v>0</v>
      </c>
    </row>
    <row r="61" spans="1:10" ht="15.75" thickBot="1">
      <c r="A61" s="260"/>
      <c r="B61" s="266"/>
      <c r="C61" s="128" t="s">
        <v>84</v>
      </c>
      <c r="D61" s="151" t="s">
        <v>38</v>
      </c>
      <c r="E61" s="128" t="s">
        <v>386</v>
      </c>
      <c r="F61" s="130">
        <v>350</v>
      </c>
      <c r="G61" s="130">
        <v>13</v>
      </c>
      <c r="H61" s="130">
        <f t="shared" si="11"/>
        <v>4550</v>
      </c>
      <c r="I61" s="126">
        <f t="shared" si="12"/>
        <v>1046.5</v>
      </c>
      <c r="J61" s="131">
        <f t="shared" si="13"/>
        <v>5596.5</v>
      </c>
    </row>
    <row r="62" spans="1:10" ht="15.75" thickBot="1">
      <c r="A62" s="260"/>
      <c r="B62" s="266"/>
      <c r="C62" s="128" t="s">
        <v>85</v>
      </c>
      <c r="D62" s="151" t="s">
        <v>39</v>
      </c>
      <c r="E62" s="128" t="s">
        <v>386</v>
      </c>
      <c r="F62" s="130"/>
      <c r="G62" s="130"/>
      <c r="H62" s="130">
        <f t="shared" si="11"/>
        <v>0</v>
      </c>
      <c r="I62" s="126">
        <f t="shared" si="12"/>
        <v>0</v>
      </c>
      <c r="J62" s="131">
        <f t="shared" si="13"/>
        <v>0</v>
      </c>
    </row>
    <row r="63" spans="1:10" ht="15.75" thickBot="1">
      <c r="A63" s="260"/>
      <c r="B63" s="266"/>
      <c r="C63" s="128" t="s">
        <v>86</v>
      </c>
      <c r="D63" s="151" t="s">
        <v>40</v>
      </c>
      <c r="E63" s="128" t="s">
        <v>386</v>
      </c>
      <c r="F63" s="130">
        <v>700</v>
      </c>
      <c r="G63" s="130">
        <v>15</v>
      </c>
      <c r="H63" s="130">
        <f t="shared" si="11"/>
        <v>10500</v>
      </c>
      <c r="I63" s="126">
        <f t="shared" si="12"/>
        <v>2415</v>
      </c>
      <c r="J63" s="131">
        <f t="shared" si="13"/>
        <v>12915</v>
      </c>
    </row>
    <row r="64" spans="1:10" ht="26.25" thickBot="1">
      <c r="A64" s="260"/>
      <c r="B64" s="266"/>
      <c r="C64" s="128" t="s">
        <v>87</v>
      </c>
      <c r="D64" s="151" t="s">
        <v>41</v>
      </c>
      <c r="E64" s="128" t="s">
        <v>386</v>
      </c>
      <c r="F64" s="130"/>
      <c r="G64" s="130"/>
      <c r="H64" s="130">
        <f t="shared" si="11"/>
        <v>0</v>
      </c>
      <c r="I64" s="126">
        <f t="shared" si="12"/>
        <v>0</v>
      </c>
      <c r="J64" s="131">
        <f t="shared" si="13"/>
        <v>0</v>
      </c>
    </row>
    <row r="65" spans="1:10" ht="26.25" thickBot="1">
      <c r="A65" s="260"/>
      <c r="B65" s="266"/>
      <c r="C65" s="128" t="s">
        <v>88</v>
      </c>
      <c r="D65" s="151" t="s">
        <v>262</v>
      </c>
      <c r="E65" s="128" t="s">
        <v>386</v>
      </c>
      <c r="F65" s="130"/>
      <c r="G65" s="130"/>
      <c r="H65" s="130">
        <f t="shared" si="11"/>
        <v>0</v>
      </c>
      <c r="I65" s="126">
        <f t="shared" si="12"/>
        <v>0</v>
      </c>
      <c r="J65" s="131">
        <f t="shared" si="13"/>
        <v>0</v>
      </c>
    </row>
    <row r="66" spans="1:10" ht="25.5">
      <c r="A66" s="260"/>
      <c r="B66" s="266"/>
      <c r="C66" s="128" t="s">
        <v>317</v>
      </c>
      <c r="D66" s="151" t="s">
        <v>89</v>
      </c>
      <c r="E66" s="128" t="s">
        <v>386</v>
      </c>
      <c r="F66" s="130"/>
      <c r="G66" s="130"/>
      <c r="H66" s="130">
        <f t="shared" si="11"/>
        <v>0</v>
      </c>
      <c r="I66" s="126">
        <f t="shared" si="12"/>
        <v>0</v>
      </c>
      <c r="J66" s="131">
        <f t="shared" si="13"/>
        <v>0</v>
      </c>
    </row>
    <row r="67" spans="1:10" ht="12.75">
      <c r="A67" s="260"/>
      <c r="B67" s="267"/>
      <c r="C67" s="128"/>
      <c r="D67" s="147" t="s">
        <v>27</v>
      </c>
      <c r="E67" s="128"/>
      <c r="F67" s="130"/>
      <c r="G67" s="130"/>
      <c r="H67" s="148">
        <f>SUM(H58:H66)</f>
        <v>15050</v>
      </c>
      <c r="I67" s="148">
        <f>SUM(I58:I66)</f>
        <v>3461.5</v>
      </c>
      <c r="J67" s="149">
        <f>SUM(J58:J66)</f>
        <v>18511.5</v>
      </c>
    </row>
    <row r="68" spans="1:10" ht="12.75">
      <c r="A68" s="260"/>
      <c r="B68" s="152"/>
      <c r="C68" s="128"/>
      <c r="D68" s="151"/>
      <c r="E68" s="128"/>
      <c r="F68" s="130"/>
      <c r="G68" s="130"/>
      <c r="H68" s="130"/>
      <c r="I68" s="130"/>
      <c r="J68" s="131"/>
    </row>
    <row r="69" spans="1:10" ht="15">
      <c r="A69" s="260"/>
      <c r="B69" s="273" t="s">
        <v>318</v>
      </c>
      <c r="C69" s="128" t="s">
        <v>90</v>
      </c>
      <c r="D69" s="151" t="s">
        <v>319</v>
      </c>
      <c r="E69" s="128" t="s">
        <v>386</v>
      </c>
      <c r="F69" s="130"/>
      <c r="G69" s="130"/>
      <c r="H69" s="130">
        <f>F69*G69</f>
        <v>0</v>
      </c>
      <c r="I69" s="130">
        <f aca="true" t="shared" si="14" ref="I69:I74">SUM(H69)</f>
        <v>0</v>
      </c>
      <c r="J69" s="131">
        <f>H69+I69</f>
        <v>0</v>
      </c>
    </row>
    <row r="70" spans="1:10" ht="25.5">
      <c r="A70" s="260"/>
      <c r="B70" s="263"/>
      <c r="C70" s="128" t="s">
        <v>91</v>
      </c>
      <c r="D70" s="151" t="s">
        <v>411</v>
      </c>
      <c r="E70" s="128" t="s">
        <v>386</v>
      </c>
      <c r="F70" s="130"/>
      <c r="G70" s="130"/>
      <c r="H70" s="130">
        <f>F70*G70</f>
        <v>0</v>
      </c>
      <c r="I70" s="130">
        <f t="shared" si="14"/>
        <v>0</v>
      </c>
      <c r="J70" s="131">
        <f>H70+I70</f>
        <v>0</v>
      </c>
    </row>
    <row r="71" spans="1:10" ht="25.5">
      <c r="A71" s="260"/>
      <c r="B71" s="263"/>
      <c r="C71" s="128" t="s">
        <v>92</v>
      </c>
      <c r="D71" s="151" t="s">
        <v>412</v>
      </c>
      <c r="E71" s="128" t="s">
        <v>386</v>
      </c>
      <c r="F71" s="130"/>
      <c r="G71" s="130"/>
      <c r="H71" s="130">
        <f>F71*G71</f>
        <v>0</v>
      </c>
      <c r="I71" s="130">
        <f t="shared" si="14"/>
        <v>0</v>
      </c>
      <c r="J71" s="131">
        <f>H71+I71</f>
        <v>0</v>
      </c>
    </row>
    <row r="72" spans="1:10" ht="15">
      <c r="A72" s="260"/>
      <c r="B72" s="263"/>
      <c r="C72" s="128" t="s">
        <v>93</v>
      </c>
      <c r="D72" s="151" t="s">
        <v>413</v>
      </c>
      <c r="E72" s="128" t="s">
        <v>386</v>
      </c>
      <c r="F72" s="130"/>
      <c r="G72" s="130"/>
      <c r="H72" s="130">
        <f>F72*G72</f>
        <v>0</v>
      </c>
      <c r="I72" s="130">
        <f t="shared" si="14"/>
        <v>0</v>
      </c>
      <c r="J72" s="131">
        <f>H72+I72</f>
        <v>0</v>
      </c>
    </row>
    <row r="73" spans="1:10" ht="38.25">
      <c r="A73" s="260"/>
      <c r="B73" s="263"/>
      <c r="C73" s="128" t="s">
        <v>94</v>
      </c>
      <c r="D73" s="151" t="s">
        <v>414</v>
      </c>
      <c r="E73" s="128" t="s">
        <v>386</v>
      </c>
      <c r="F73" s="130"/>
      <c r="G73" s="130"/>
      <c r="H73" s="130">
        <f>F73*G73</f>
        <v>0</v>
      </c>
      <c r="I73" s="130">
        <f t="shared" si="14"/>
        <v>0</v>
      </c>
      <c r="J73" s="131">
        <f>H73+I73</f>
        <v>0</v>
      </c>
    </row>
    <row r="74" spans="1:10" ht="12.75">
      <c r="A74" s="260"/>
      <c r="B74" s="264"/>
      <c r="C74" s="128"/>
      <c r="D74" s="147" t="s">
        <v>27</v>
      </c>
      <c r="E74" s="128"/>
      <c r="F74" s="130"/>
      <c r="G74" s="130"/>
      <c r="H74" s="148">
        <f>SUM(H69:H73)</f>
        <v>0</v>
      </c>
      <c r="I74" s="148">
        <f t="shared" si="14"/>
        <v>0</v>
      </c>
      <c r="J74" s="149">
        <f>SUM(J69:J73)</f>
        <v>0</v>
      </c>
    </row>
    <row r="75" spans="1:10" ht="12.75">
      <c r="A75" s="260"/>
      <c r="B75" s="152"/>
      <c r="C75" s="128"/>
      <c r="D75" s="151"/>
      <c r="E75" s="128"/>
      <c r="F75" s="130"/>
      <c r="G75" s="130"/>
      <c r="H75" s="130"/>
      <c r="I75" s="130"/>
      <c r="J75" s="131"/>
    </row>
    <row r="76" spans="1:10" ht="15">
      <c r="A76" s="260"/>
      <c r="B76" s="273" t="s">
        <v>45</v>
      </c>
      <c r="C76" s="128" t="s">
        <v>95</v>
      </c>
      <c r="D76" s="151" t="s">
        <v>320</v>
      </c>
      <c r="E76" s="128" t="s">
        <v>386</v>
      </c>
      <c r="F76" s="130"/>
      <c r="G76" s="130"/>
      <c r="H76" s="130">
        <f aca="true" t="shared" si="15" ref="H76:H81">F76*G76</f>
        <v>0</v>
      </c>
      <c r="I76" s="130">
        <f aca="true" t="shared" si="16" ref="I76:I82">SUM(H76)</f>
        <v>0</v>
      </c>
      <c r="J76" s="131">
        <f aca="true" t="shared" si="17" ref="J76:J81">H76+I76</f>
        <v>0</v>
      </c>
    </row>
    <row r="77" spans="1:10" ht="15">
      <c r="A77" s="260"/>
      <c r="B77" s="263"/>
      <c r="C77" s="128" t="s">
        <v>96</v>
      </c>
      <c r="D77" s="151" t="s">
        <v>321</v>
      </c>
      <c r="E77" s="128" t="s">
        <v>386</v>
      </c>
      <c r="F77" s="130"/>
      <c r="G77" s="130"/>
      <c r="H77" s="130">
        <f t="shared" si="15"/>
        <v>0</v>
      </c>
      <c r="I77" s="130">
        <f t="shared" si="16"/>
        <v>0</v>
      </c>
      <c r="J77" s="131">
        <f t="shared" si="17"/>
        <v>0</v>
      </c>
    </row>
    <row r="78" spans="1:10" ht="25.5">
      <c r="A78" s="260"/>
      <c r="B78" s="263"/>
      <c r="C78" s="128" t="s">
        <v>97</v>
      </c>
      <c r="D78" s="151" t="s">
        <v>415</v>
      </c>
      <c r="E78" s="128" t="s">
        <v>386</v>
      </c>
      <c r="F78" s="130"/>
      <c r="G78" s="130"/>
      <c r="H78" s="130">
        <f t="shared" si="15"/>
        <v>0</v>
      </c>
      <c r="I78" s="130">
        <f t="shared" si="16"/>
        <v>0</v>
      </c>
      <c r="J78" s="131">
        <f t="shared" si="17"/>
        <v>0</v>
      </c>
    </row>
    <row r="79" spans="1:10" ht="15">
      <c r="A79" s="260"/>
      <c r="B79" s="263"/>
      <c r="C79" s="128" t="s">
        <v>98</v>
      </c>
      <c r="D79" s="151" t="s">
        <v>323</v>
      </c>
      <c r="E79" s="128" t="s">
        <v>386</v>
      </c>
      <c r="F79" s="130"/>
      <c r="G79" s="130"/>
      <c r="H79" s="130">
        <f t="shared" si="15"/>
        <v>0</v>
      </c>
      <c r="I79" s="130">
        <f t="shared" si="16"/>
        <v>0</v>
      </c>
      <c r="J79" s="131">
        <f t="shared" si="17"/>
        <v>0</v>
      </c>
    </row>
    <row r="80" spans="1:10" ht="25.5">
      <c r="A80" s="260"/>
      <c r="B80" s="263"/>
      <c r="C80" s="128" t="s">
        <v>99</v>
      </c>
      <c r="D80" s="151" t="s">
        <v>322</v>
      </c>
      <c r="E80" s="128" t="s">
        <v>386</v>
      </c>
      <c r="F80" s="130"/>
      <c r="G80" s="130"/>
      <c r="H80" s="130">
        <f t="shared" si="15"/>
        <v>0</v>
      </c>
      <c r="I80" s="130">
        <f t="shared" si="16"/>
        <v>0</v>
      </c>
      <c r="J80" s="131">
        <f t="shared" si="17"/>
        <v>0</v>
      </c>
    </row>
    <row r="81" spans="1:10" ht="38.25">
      <c r="A81" s="260"/>
      <c r="B81" s="263"/>
      <c r="C81" s="128" t="s">
        <v>100</v>
      </c>
      <c r="D81" s="151" t="s">
        <v>416</v>
      </c>
      <c r="E81" s="128" t="s">
        <v>101</v>
      </c>
      <c r="F81" s="130"/>
      <c r="G81" s="130"/>
      <c r="H81" s="130">
        <f t="shared" si="15"/>
        <v>0</v>
      </c>
      <c r="I81" s="130">
        <f t="shared" si="16"/>
        <v>0</v>
      </c>
      <c r="J81" s="131">
        <f t="shared" si="17"/>
        <v>0</v>
      </c>
    </row>
    <row r="82" spans="1:10" ht="12.75">
      <c r="A82" s="260"/>
      <c r="B82" s="264"/>
      <c r="C82" s="128"/>
      <c r="D82" s="147" t="s">
        <v>27</v>
      </c>
      <c r="E82" s="128"/>
      <c r="F82" s="130"/>
      <c r="G82" s="130"/>
      <c r="H82" s="148">
        <f>SUM(H76:H81)</f>
        <v>0</v>
      </c>
      <c r="I82" s="148">
        <f t="shared" si="16"/>
        <v>0</v>
      </c>
      <c r="J82" s="149">
        <f>SUM(J76:J81)</f>
        <v>0</v>
      </c>
    </row>
    <row r="83" spans="1:10" ht="12.75">
      <c r="A83" s="260"/>
      <c r="B83" s="152"/>
      <c r="C83" s="128"/>
      <c r="D83" s="151"/>
      <c r="E83" s="128"/>
      <c r="F83" s="130"/>
      <c r="G83" s="130"/>
      <c r="H83" s="130"/>
      <c r="I83" s="130"/>
      <c r="J83" s="131"/>
    </row>
    <row r="84" spans="1:10" ht="25.5">
      <c r="A84" s="260"/>
      <c r="B84" s="273" t="s">
        <v>417</v>
      </c>
      <c r="C84" s="128" t="s">
        <v>102</v>
      </c>
      <c r="D84" s="151" t="s">
        <v>418</v>
      </c>
      <c r="E84" s="128" t="s">
        <v>386</v>
      </c>
      <c r="F84" s="130"/>
      <c r="G84" s="130"/>
      <c r="H84" s="130">
        <f>F84*G84</f>
        <v>0</v>
      </c>
      <c r="I84" s="130">
        <f aca="true" t="shared" si="18" ref="I84:I94">SUM(H84)</f>
        <v>0</v>
      </c>
      <c r="J84" s="131">
        <f>H84+I84</f>
        <v>0</v>
      </c>
    </row>
    <row r="85" spans="1:10" ht="25.5">
      <c r="A85" s="260"/>
      <c r="B85" s="263"/>
      <c r="C85" s="128" t="s">
        <v>103</v>
      </c>
      <c r="D85" s="151" t="s">
        <v>419</v>
      </c>
      <c r="E85" s="128" t="s">
        <v>386</v>
      </c>
      <c r="F85" s="130"/>
      <c r="G85" s="130"/>
      <c r="H85" s="130">
        <f aca="true" t="shared" si="19" ref="H85:H93">F85*G85</f>
        <v>0</v>
      </c>
      <c r="I85" s="130">
        <f t="shared" si="18"/>
        <v>0</v>
      </c>
      <c r="J85" s="131">
        <f aca="true" t="shared" si="20" ref="J85:J93">H85+I85</f>
        <v>0</v>
      </c>
    </row>
    <row r="86" spans="1:10" ht="25.5">
      <c r="A86" s="260"/>
      <c r="B86" s="263"/>
      <c r="C86" s="128" t="s">
        <v>104</v>
      </c>
      <c r="D86" s="151" t="s">
        <v>420</v>
      </c>
      <c r="E86" s="128" t="s">
        <v>386</v>
      </c>
      <c r="F86" s="130">
        <v>352</v>
      </c>
      <c r="G86" s="130">
        <v>25</v>
      </c>
      <c r="H86" s="130">
        <f t="shared" si="19"/>
        <v>8800</v>
      </c>
      <c r="I86" s="130">
        <f t="shared" si="18"/>
        <v>8800</v>
      </c>
      <c r="J86" s="131">
        <f t="shared" si="20"/>
        <v>17600</v>
      </c>
    </row>
    <row r="87" spans="1:10" ht="25.5">
      <c r="A87" s="260"/>
      <c r="B87" s="263"/>
      <c r="C87" s="128" t="s">
        <v>105</v>
      </c>
      <c r="D87" s="151" t="s">
        <v>322</v>
      </c>
      <c r="E87" s="128" t="s">
        <v>386</v>
      </c>
      <c r="F87" s="130"/>
      <c r="G87" s="130"/>
      <c r="H87" s="130">
        <f t="shared" si="19"/>
        <v>0</v>
      </c>
      <c r="I87" s="130">
        <f t="shared" si="18"/>
        <v>0</v>
      </c>
      <c r="J87" s="131">
        <f t="shared" si="20"/>
        <v>0</v>
      </c>
    </row>
    <row r="88" spans="1:10" ht="25.5">
      <c r="A88" s="260"/>
      <c r="B88" s="263"/>
      <c r="C88" s="128" t="s">
        <v>106</v>
      </c>
      <c r="D88" s="151" t="s">
        <v>421</v>
      </c>
      <c r="E88" s="128" t="s">
        <v>386</v>
      </c>
      <c r="F88" s="130">
        <v>135</v>
      </c>
      <c r="G88" s="130">
        <v>30</v>
      </c>
      <c r="H88" s="130">
        <f t="shared" si="19"/>
        <v>4050</v>
      </c>
      <c r="I88" s="130">
        <f t="shared" si="18"/>
        <v>4050</v>
      </c>
      <c r="J88" s="131">
        <f t="shared" si="20"/>
        <v>8100</v>
      </c>
    </row>
    <row r="89" spans="1:10" ht="25.5">
      <c r="A89" s="260"/>
      <c r="B89" s="263"/>
      <c r="C89" s="128" t="s">
        <v>263</v>
      </c>
      <c r="D89" s="151" t="s">
        <v>324</v>
      </c>
      <c r="E89" s="128" t="s">
        <v>386</v>
      </c>
      <c r="F89" s="130"/>
      <c r="G89" s="130"/>
      <c r="H89" s="130">
        <f t="shared" si="19"/>
        <v>0</v>
      </c>
      <c r="I89" s="130">
        <f t="shared" si="18"/>
        <v>0</v>
      </c>
      <c r="J89" s="131">
        <f t="shared" si="20"/>
        <v>0</v>
      </c>
    </row>
    <row r="90" spans="1:10" ht="25.5">
      <c r="A90" s="260"/>
      <c r="B90" s="263"/>
      <c r="C90" s="128" t="s">
        <v>264</v>
      </c>
      <c r="D90" s="151" t="s">
        <v>422</v>
      </c>
      <c r="E90" s="128" t="s">
        <v>386</v>
      </c>
      <c r="F90" s="130"/>
      <c r="G90" s="130"/>
      <c r="H90" s="130">
        <f t="shared" si="19"/>
        <v>0</v>
      </c>
      <c r="I90" s="130">
        <f t="shared" si="18"/>
        <v>0</v>
      </c>
      <c r="J90" s="131">
        <f t="shared" si="20"/>
        <v>0</v>
      </c>
    </row>
    <row r="91" spans="1:10" ht="15">
      <c r="A91" s="260"/>
      <c r="B91" s="263"/>
      <c r="C91" s="128" t="s">
        <v>265</v>
      </c>
      <c r="D91" s="151" t="s">
        <v>325</v>
      </c>
      <c r="E91" s="128" t="s">
        <v>386</v>
      </c>
      <c r="F91" s="130"/>
      <c r="G91" s="130"/>
      <c r="H91" s="130">
        <f t="shared" si="19"/>
        <v>0</v>
      </c>
      <c r="I91" s="130">
        <f t="shared" si="18"/>
        <v>0</v>
      </c>
      <c r="J91" s="131">
        <f t="shared" si="20"/>
        <v>0</v>
      </c>
    </row>
    <row r="92" spans="1:10" ht="25.5">
      <c r="A92" s="260"/>
      <c r="B92" s="263"/>
      <c r="C92" s="128" t="s">
        <v>266</v>
      </c>
      <c r="D92" s="151" t="s">
        <v>423</v>
      </c>
      <c r="E92" s="128" t="s">
        <v>386</v>
      </c>
      <c r="F92" s="130"/>
      <c r="G92" s="130"/>
      <c r="H92" s="130">
        <f t="shared" si="19"/>
        <v>0</v>
      </c>
      <c r="I92" s="130">
        <f t="shared" si="18"/>
        <v>0</v>
      </c>
      <c r="J92" s="131">
        <f t="shared" si="20"/>
        <v>0</v>
      </c>
    </row>
    <row r="93" spans="1:10" ht="15">
      <c r="A93" s="260"/>
      <c r="B93" s="263"/>
      <c r="C93" s="128" t="s">
        <v>267</v>
      </c>
      <c r="D93" s="151" t="s">
        <v>326</v>
      </c>
      <c r="E93" s="128" t="s">
        <v>386</v>
      </c>
      <c r="F93" s="130"/>
      <c r="G93" s="130"/>
      <c r="H93" s="130">
        <f t="shared" si="19"/>
        <v>0</v>
      </c>
      <c r="I93" s="130">
        <f t="shared" si="18"/>
        <v>0</v>
      </c>
      <c r="J93" s="131">
        <f t="shared" si="20"/>
        <v>0</v>
      </c>
    </row>
    <row r="94" spans="1:10" ht="13.5" thickBot="1">
      <c r="A94" s="260"/>
      <c r="B94" s="263"/>
      <c r="C94" s="153"/>
      <c r="D94" s="164" t="s">
        <v>27</v>
      </c>
      <c r="E94" s="153"/>
      <c r="F94" s="154"/>
      <c r="G94" s="154"/>
      <c r="H94" s="155">
        <f>SUM(H84:H93)</f>
        <v>12850</v>
      </c>
      <c r="I94" s="155">
        <f t="shared" si="18"/>
        <v>12850</v>
      </c>
      <c r="J94" s="165">
        <f>SUM(J84:J93)</f>
        <v>25700</v>
      </c>
    </row>
    <row r="95" spans="1:10" ht="13.5" thickBot="1">
      <c r="A95" s="261"/>
      <c r="B95" s="272"/>
      <c r="C95" s="134"/>
      <c r="D95" s="135" t="s">
        <v>327</v>
      </c>
      <c r="E95" s="134"/>
      <c r="F95" s="136"/>
      <c r="G95" s="136"/>
      <c r="H95" s="137">
        <f>H94+H82+H74+H67</f>
        <v>27900</v>
      </c>
      <c r="I95" s="138">
        <f>I94+I82+I74+I67</f>
        <v>16311.5</v>
      </c>
      <c r="J95" s="139">
        <f>J94+J82+J74+J67</f>
        <v>44211.5</v>
      </c>
    </row>
    <row r="96" spans="1:10" ht="13.5" thickBot="1">
      <c r="A96" s="166"/>
      <c r="B96" s="167"/>
      <c r="C96" s="160"/>
      <c r="D96" s="161"/>
      <c r="E96" s="160"/>
      <c r="F96" s="162"/>
      <c r="G96" s="162"/>
      <c r="H96" s="162"/>
      <c r="I96" s="162"/>
      <c r="J96" s="163"/>
    </row>
    <row r="97" spans="1:10" ht="25.5">
      <c r="A97" s="259" t="s">
        <v>328</v>
      </c>
      <c r="B97" s="274" t="s">
        <v>424</v>
      </c>
      <c r="C97" s="124" t="s">
        <v>107</v>
      </c>
      <c r="D97" s="146" t="s">
        <v>425</v>
      </c>
      <c r="E97" s="124" t="s">
        <v>386</v>
      </c>
      <c r="F97" s="126"/>
      <c r="G97" s="126"/>
      <c r="H97" s="126">
        <f>F97*G97</f>
        <v>0</v>
      </c>
      <c r="I97" s="126"/>
      <c r="J97" s="127">
        <f>H97+I97</f>
        <v>0</v>
      </c>
    </row>
    <row r="98" spans="1:10" ht="25.5">
      <c r="A98" s="260"/>
      <c r="B98" s="266"/>
      <c r="C98" s="128" t="s">
        <v>108</v>
      </c>
      <c r="D98" s="151" t="s">
        <v>426</v>
      </c>
      <c r="E98" s="128" t="s">
        <v>386</v>
      </c>
      <c r="F98" s="130">
        <v>14.08</v>
      </c>
      <c r="G98" s="130">
        <v>180</v>
      </c>
      <c r="H98" s="130">
        <f aca="true" t="shared" si="21" ref="H98:H118">F98*G98</f>
        <v>2534.4</v>
      </c>
      <c r="I98" s="130">
        <f>H98*0.23</f>
        <v>582.912</v>
      </c>
      <c r="J98" s="131">
        <f aca="true" t="shared" si="22" ref="J98:J118">H98+I98</f>
        <v>3117.312</v>
      </c>
    </row>
    <row r="99" spans="1:10" ht="38.25">
      <c r="A99" s="260"/>
      <c r="B99" s="266"/>
      <c r="C99" s="128" t="s">
        <v>109</v>
      </c>
      <c r="D99" s="151" t="s">
        <v>427</v>
      </c>
      <c r="E99" s="128" t="s">
        <v>386</v>
      </c>
      <c r="F99" s="130"/>
      <c r="G99" s="130"/>
      <c r="H99" s="130">
        <f t="shared" si="21"/>
        <v>0</v>
      </c>
      <c r="I99" s="130"/>
      <c r="J99" s="131">
        <f t="shared" si="22"/>
        <v>0</v>
      </c>
    </row>
    <row r="100" spans="1:10" ht="38.25">
      <c r="A100" s="260"/>
      <c r="B100" s="266"/>
      <c r="C100" s="128" t="s">
        <v>110</v>
      </c>
      <c r="D100" s="151" t="s">
        <v>428</v>
      </c>
      <c r="E100" s="128" t="s">
        <v>386</v>
      </c>
      <c r="F100" s="130"/>
      <c r="G100" s="130"/>
      <c r="H100" s="130">
        <f t="shared" si="21"/>
        <v>0</v>
      </c>
      <c r="I100" s="130"/>
      <c r="J100" s="131">
        <f t="shared" si="22"/>
        <v>0</v>
      </c>
    </row>
    <row r="101" spans="1:10" ht="38.25">
      <c r="A101" s="260"/>
      <c r="B101" s="266"/>
      <c r="C101" s="128" t="s">
        <v>111</v>
      </c>
      <c r="D101" s="151" t="s">
        <v>429</v>
      </c>
      <c r="E101" s="128" t="s">
        <v>386</v>
      </c>
      <c r="F101" s="130"/>
      <c r="G101" s="130"/>
      <c r="H101" s="130">
        <f t="shared" si="21"/>
        <v>0</v>
      </c>
      <c r="I101" s="130"/>
      <c r="J101" s="131">
        <f t="shared" si="22"/>
        <v>0</v>
      </c>
    </row>
    <row r="102" spans="1:10" ht="25.5">
      <c r="A102" s="260"/>
      <c r="B102" s="266"/>
      <c r="C102" s="128" t="s">
        <v>112</v>
      </c>
      <c r="D102" s="151" t="s">
        <v>430</v>
      </c>
      <c r="E102" s="128" t="s">
        <v>386</v>
      </c>
      <c r="F102" s="130"/>
      <c r="G102" s="130"/>
      <c r="H102" s="130">
        <f t="shared" si="21"/>
        <v>0</v>
      </c>
      <c r="I102" s="130"/>
      <c r="J102" s="131">
        <f t="shared" si="22"/>
        <v>0</v>
      </c>
    </row>
    <row r="103" spans="1:10" ht="25.5">
      <c r="A103" s="260"/>
      <c r="B103" s="266"/>
      <c r="C103" s="128" t="s">
        <v>113</v>
      </c>
      <c r="D103" s="151" t="s">
        <v>431</v>
      </c>
      <c r="E103" s="128" t="s">
        <v>386</v>
      </c>
      <c r="F103" s="130"/>
      <c r="G103" s="130"/>
      <c r="H103" s="130">
        <f t="shared" si="21"/>
        <v>0</v>
      </c>
      <c r="I103" s="130"/>
      <c r="J103" s="131">
        <f t="shared" si="22"/>
        <v>0</v>
      </c>
    </row>
    <row r="104" spans="1:10" ht="25.5">
      <c r="A104" s="260"/>
      <c r="B104" s="266"/>
      <c r="C104" s="128" t="s">
        <v>114</v>
      </c>
      <c r="D104" s="151" t="s">
        <v>432</v>
      </c>
      <c r="E104" s="128" t="s">
        <v>386</v>
      </c>
      <c r="F104" s="130"/>
      <c r="G104" s="130"/>
      <c r="H104" s="130">
        <f t="shared" si="21"/>
        <v>0</v>
      </c>
      <c r="I104" s="130"/>
      <c r="J104" s="131">
        <f t="shared" si="22"/>
        <v>0</v>
      </c>
    </row>
    <row r="105" spans="1:10" ht="15">
      <c r="A105" s="260"/>
      <c r="B105" s="266"/>
      <c r="C105" s="128" t="s">
        <v>115</v>
      </c>
      <c r="D105" s="151" t="s">
        <v>433</v>
      </c>
      <c r="E105" s="128" t="s">
        <v>386</v>
      </c>
      <c r="F105" s="130"/>
      <c r="G105" s="130"/>
      <c r="H105" s="130">
        <f t="shared" si="21"/>
        <v>0</v>
      </c>
      <c r="I105" s="130"/>
      <c r="J105" s="131">
        <f t="shared" si="22"/>
        <v>0</v>
      </c>
    </row>
    <row r="106" spans="1:10" ht="89.25">
      <c r="A106" s="260"/>
      <c r="B106" s="266"/>
      <c r="C106" s="128" t="s">
        <v>555</v>
      </c>
      <c r="D106" s="151" t="s">
        <v>553</v>
      </c>
      <c r="E106" s="128" t="s">
        <v>386</v>
      </c>
      <c r="F106" s="130">
        <v>50.4</v>
      </c>
      <c r="G106" s="130">
        <v>119.1</v>
      </c>
      <c r="H106" s="130">
        <f t="shared" si="21"/>
        <v>6002.639999999999</v>
      </c>
      <c r="I106" s="130">
        <f>H106*0.23</f>
        <v>1380.6072</v>
      </c>
      <c r="J106" s="131">
        <f t="shared" si="22"/>
        <v>7383.2472</v>
      </c>
    </row>
    <row r="107" spans="1:10" ht="89.25">
      <c r="A107" s="260"/>
      <c r="B107" s="266"/>
      <c r="C107" s="128" t="s">
        <v>554</v>
      </c>
      <c r="D107" s="151" t="s">
        <v>556</v>
      </c>
      <c r="E107" s="128" t="s">
        <v>386</v>
      </c>
      <c r="F107" s="130">
        <v>25.2</v>
      </c>
      <c r="G107" s="130">
        <v>142.85</v>
      </c>
      <c r="H107" s="130">
        <f t="shared" si="21"/>
        <v>3599.8199999999997</v>
      </c>
      <c r="I107" s="130">
        <f>H107*0.23</f>
        <v>827.9585999999999</v>
      </c>
      <c r="J107" s="131">
        <f t="shared" si="22"/>
        <v>4427.7786</v>
      </c>
    </row>
    <row r="108" spans="1:10" ht="15">
      <c r="A108" s="260"/>
      <c r="B108" s="266"/>
      <c r="C108" s="128" t="s">
        <v>558</v>
      </c>
      <c r="D108" s="151" t="s">
        <v>43</v>
      </c>
      <c r="E108" s="128" t="s">
        <v>386</v>
      </c>
      <c r="F108" s="130">
        <v>15.36</v>
      </c>
      <c r="G108" s="130">
        <v>70</v>
      </c>
      <c r="H108" s="130">
        <f t="shared" si="21"/>
        <v>1075.2</v>
      </c>
      <c r="I108" s="130">
        <f aca="true" t="shared" si="23" ref="I108:I118">H108*0.23</f>
        <v>247.29600000000002</v>
      </c>
      <c r="J108" s="131">
        <f t="shared" si="22"/>
        <v>1322.496</v>
      </c>
    </row>
    <row r="109" spans="1:10" ht="51">
      <c r="A109" s="260"/>
      <c r="B109" s="266"/>
      <c r="C109" s="128" t="s">
        <v>557</v>
      </c>
      <c r="D109" s="151" t="s">
        <v>559</v>
      </c>
      <c r="E109" s="128" t="s">
        <v>386</v>
      </c>
      <c r="F109" s="130">
        <v>5.54</v>
      </c>
      <c r="G109" s="130">
        <v>130</v>
      </c>
      <c r="H109" s="130">
        <f t="shared" si="21"/>
        <v>720.2</v>
      </c>
      <c r="I109" s="130">
        <f t="shared" si="23"/>
        <v>165.64600000000002</v>
      </c>
      <c r="J109" s="131">
        <f t="shared" si="22"/>
        <v>885.846</v>
      </c>
    </row>
    <row r="110" spans="1:10" ht="63.75">
      <c r="A110" s="260"/>
      <c r="B110" s="266"/>
      <c r="C110" s="128" t="s">
        <v>560</v>
      </c>
      <c r="D110" s="151" t="s">
        <v>562</v>
      </c>
      <c r="E110" s="128" t="s">
        <v>386</v>
      </c>
      <c r="F110" s="130">
        <v>4.43</v>
      </c>
      <c r="G110" s="130">
        <v>90.25</v>
      </c>
      <c r="H110" s="130">
        <f t="shared" si="21"/>
        <v>399.80749999999995</v>
      </c>
      <c r="I110" s="130">
        <f t="shared" si="23"/>
        <v>91.95572499999999</v>
      </c>
      <c r="J110" s="131">
        <f t="shared" si="22"/>
        <v>491.7632249999999</v>
      </c>
    </row>
    <row r="111" spans="1:10" ht="63.75">
      <c r="A111" s="260"/>
      <c r="B111" s="266"/>
      <c r="C111" s="128" t="s">
        <v>561</v>
      </c>
      <c r="D111" s="151" t="s">
        <v>563</v>
      </c>
      <c r="E111" s="128" t="s">
        <v>386</v>
      </c>
      <c r="F111" s="130">
        <v>4.29</v>
      </c>
      <c r="G111" s="130">
        <v>93.28</v>
      </c>
      <c r="H111" s="130">
        <f t="shared" si="21"/>
        <v>400.1712</v>
      </c>
      <c r="I111" s="130">
        <f t="shared" si="23"/>
        <v>92.039376</v>
      </c>
      <c r="J111" s="131">
        <f t="shared" si="22"/>
        <v>492.210576</v>
      </c>
    </row>
    <row r="112" spans="1:10" ht="51">
      <c r="A112" s="260"/>
      <c r="B112" s="266"/>
      <c r="C112" s="128" t="s">
        <v>564</v>
      </c>
      <c r="D112" s="151" t="s">
        <v>566</v>
      </c>
      <c r="E112" s="128" t="s">
        <v>386</v>
      </c>
      <c r="F112" s="130">
        <v>3.38</v>
      </c>
      <c r="G112" s="130">
        <v>133</v>
      </c>
      <c r="H112" s="130">
        <f t="shared" si="21"/>
        <v>449.53999999999996</v>
      </c>
      <c r="I112" s="130">
        <f t="shared" si="23"/>
        <v>103.3942</v>
      </c>
      <c r="J112" s="131">
        <f t="shared" si="22"/>
        <v>552.9341999999999</v>
      </c>
    </row>
    <row r="113" spans="1:10" ht="51">
      <c r="A113" s="260"/>
      <c r="B113" s="266"/>
      <c r="C113" s="128" t="s">
        <v>565</v>
      </c>
      <c r="D113" s="151" t="s">
        <v>567</v>
      </c>
      <c r="E113" s="128" t="s">
        <v>386</v>
      </c>
      <c r="F113" s="130">
        <v>4</v>
      </c>
      <c r="G113" s="130">
        <v>112.5</v>
      </c>
      <c r="H113" s="130">
        <f t="shared" si="21"/>
        <v>450</v>
      </c>
      <c r="I113" s="130">
        <f t="shared" si="23"/>
        <v>103.5</v>
      </c>
      <c r="J113" s="131">
        <f t="shared" si="22"/>
        <v>553.5</v>
      </c>
    </row>
    <row r="114" spans="1:10" ht="15">
      <c r="A114" s="260"/>
      <c r="B114" s="266"/>
      <c r="C114" s="128" t="s">
        <v>329</v>
      </c>
      <c r="D114" s="151" t="s">
        <v>334</v>
      </c>
      <c r="E114" s="128" t="s">
        <v>386</v>
      </c>
      <c r="F114" s="130">
        <v>3.9</v>
      </c>
      <c r="G114" s="130">
        <v>160</v>
      </c>
      <c r="H114" s="130">
        <f t="shared" si="21"/>
        <v>624</v>
      </c>
      <c r="I114" s="130">
        <f t="shared" si="23"/>
        <v>143.52</v>
      </c>
      <c r="J114" s="131">
        <f t="shared" si="22"/>
        <v>767.52</v>
      </c>
    </row>
    <row r="115" spans="1:10" ht="102">
      <c r="A115" s="260"/>
      <c r="B115" s="266"/>
      <c r="C115" s="128" t="s">
        <v>330</v>
      </c>
      <c r="D115" s="151" t="s">
        <v>576</v>
      </c>
      <c r="E115" s="128" t="s">
        <v>386</v>
      </c>
      <c r="F115" s="130">
        <v>34.42</v>
      </c>
      <c r="G115" s="130">
        <v>346.9</v>
      </c>
      <c r="H115" s="130">
        <f t="shared" si="21"/>
        <v>11940.298</v>
      </c>
      <c r="I115" s="130">
        <f t="shared" si="23"/>
        <v>2746.2685400000005</v>
      </c>
      <c r="J115" s="131">
        <f t="shared" si="22"/>
        <v>14686.566540000002</v>
      </c>
    </row>
    <row r="116" spans="1:14" ht="25.5">
      <c r="A116" s="260"/>
      <c r="B116" s="266"/>
      <c r="C116" s="128" t="s">
        <v>331</v>
      </c>
      <c r="D116" s="151" t="s">
        <v>434</v>
      </c>
      <c r="E116" s="128" t="s">
        <v>386</v>
      </c>
      <c r="F116" s="130"/>
      <c r="G116" s="130"/>
      <c r="H116" s="130">
        <f t="shared" si="21"/>
        <v>0</v>
      </c>
      <c r="I116" s="130">
        <f t="shared" si="23"/>
        <v>0</v>
      </c>
      <c r="J116" s="131">
        <f t="shared" si="22"/>
        <v>0</v>
      </c>
      <c r="N116" s="219"/>
    </row>
    <row r="117" spans="1:14" ht="38.25">
      <c r="A117" s="260"/>
      <c r="B117" s="266"/>
      <c r="C117" s="128" t="s">
        <v>332</v>
      </c>
      <c r="D117" s="151" t="s">
        <v>435</v>
      </c>
      <c r="E117" s="128" t="s">
        <v>72</v>
      </c>
      <c r="F117" s="130"/>
      <c r="G117" s="130"/>
      <c r="H117" s="130">
        <f t="shared" si="21"/>
        <v>0</v>
      </c>
      <c r="I117" s="130">
        <f t="shared" si="23"/>
        <v>0</v>
      </c>
      <c r="J117" s="131">
        <f t="shared" si="22"/>
        <v>0</v>
      </c>
      <c r="N117" s="220"/>
    </row>
    <row r="118" spans="1:10" ht="38.25">
      <c r="A118" s="260"/>
      <c r="B118" s="266"/>
      <c r="C118" s="128" t="s">
        <v>333</v>
      </c>
      <c r="D118" s="151" t="s">
        <v>335</v>
      </c>
      <c r="E118" s="128" t="s">
        <v>72</v>
      </c>
      <c r="F118" s="130"/>
      <c r="G118" s="130"/>
      <c r="H118" s="130">
        <f t="shared" si="21"/>
        <v>0</v>
      </c>
      <c r="I118" s="130">
        <f t="shared" si="23"/>
        <v>0</v>
      </c>
      <c r="J118" s="131">
        <f t="shared" si="22"/>
        <v>0</v>
      </c>
    </row>
    <row r="119" spans="1:10" ht="12.75">
      <c r="A119" s="260"/>
      <c r="B119" s="267"/>
      <c r="C119" s="128"/>
      <c r="D119" s="147" t="s">
        <v>27</v>
      </c>
      <c r="E119" s="128"/>
      <c r="F119" s="130"/>
      <c r="G119" s="130"/>
      <c r="H119" s="148">
        <f>SUM(H97:H118)</f>
        <v>28196.076700000005</v>
      </c>
      <c r="I119" s="148">
        <f>SUM(I97:I118)</f>
        <v>6485.097641</v>
      </c>
      <c r="J119" s="149">
        <f>SUM(J97:J118)</f>
        <v>34681.174341000005</v>
      </c>
    </row>
    <row r="120" spans="1:13" ht="12.75">
      <c r="A120" s="260"/>
      <c r="B120" s="152"/>
      <c r="C120" s="168"/>
      <c r="D120" s="151"/>
      <c r="E120" s="168"/>
      <c r="F120" s="130"/>
      <c r="G120" s="130"/>
      <c r="H120" s="130"/>
      <c r="I120" s="130"/>
      <c r="J120" s="131"/>
      <c r="M120" s="219"/>
    </row>
    <row r="121" spans="1:10" ht="25.5">
      <c r="A121" s="260"/>
      <c r="B121" s="265" t="s">
        <v>336</v>
      </c>
      <c r="C121" s="168" t="s">
        <v>337</v>
      </c>
      <c r="D121" s="151" t="s">
        <v>436</v>
      </c>
      <c r="E121" s="168" t="s">
        <v>437</v>
      </c>
      <c r="F121" s="130"/>
      <c r="G121" s="130"/>
      <c r="H121" s="130">
        <f>F121*G121</f>
        <v>0</v>
      </c>
      <c r="I121" s="130"/>
      <c r="J121" s="131">
        <f>H121+I121</f>
        <v>0</v>
      </c>
    </row>
    <row r="122" spans="1:10" ht="15">
      <c r="A122" s="260"/>
      <c r="B122" s="266"/>
      <c r="C122" s="168" t="s">
        <v>338</v>
      </c>
      <c r="D122" s="151" t="s">
        <v>339</v>
      </c>
      <c r="E122" s="168" t="s">
        <v>437</v>
      </c>
      <c r="F122" s="130"/>
      <c r="G122" s="130"/>
      <c r="H122" s="130">
        <f>F122*G122</f>
        <v>0</v>
      </c>
      <c r="I122" s="130"/>
      <c r="J122" s="131">
        <f>H122+I122</f>
        <v>0</v>
      </c>
    </row>
    <row r="123" spans="1:10" ht="25.5">
      <c r="A123" s="260"/>
      <c r="B123" s="266"/>
      <c r="C123" s="168" t="s">
        <v>340</v>
      </c>
      <c r="D123" s="151" t="s">
        <v>438</v>
      </c>
      <c r="E123" s="168" t="s">
        <v>79</v>
      </c>
      <c r="F123" s="130"/>
      <c r="G123" s="130"/>
      <c r="H123" s="130">
        <f>F123*G123</f>
        <v>0</v>
      </c>
      <c r="I123" s="130"/>
      <c r="J123" s="131">
        <f>H123+I123</f>
        <v>0</v>
      </c>
    </row>
    <row r="124" spans="1:10" ht="25.5">
      <c r="A124" s="260"/>
      <c r="B124" s="266"/>
      <c r="C124" s="168" t="s">
        <v>341</v>
      </c>
      <c r="D124" s="151" t="s">
        <v>342</v>
      </c>
      <c r="E124" s="168" t="s">
        <v>79</v>
      </c>
      <c r="F124" s="130"/>
      <c r="G124" s="130"/>
      <c r="H124" s="130">
        <f>F124*G124</f>
        <v>0</v>
      </c>
      <c r="I124" s="130"/>
      <c r="J124" s="131">
        <f>H124+I124</f>
        <v>0</v>
      </c>
    </row>
    <row r="125" spans="1:10" ht="12.75">
      <c r="A125" s="260"/>
      <c r="B125" s="267"/>
      <c r="C125" s="168"/>
      <c r="D125" s="147" t="s">
        <v>27</v>
      </c>
      <c r="E125" s="168"/>
      <c r="F125" s="130"/>
      <c r="G125" s="130"/>
      <c r="H125" s="148">
        <f>SUM(H121:H124)</f>
        <v>0</v>
      </c>
      <c r="I125" s="148">
        <f>SUM(I121:I124)</f>
        <v>0</v>
      </c>
      <c r="J125" s="149">
        <f>SUM(J121:J124)</f>
        <v>0</v>
      </c>
    </row>
    <row r="126" spans="1:10" ht="12.75">
      <c r="A126" s="260"/>
      <c r="B126" s="152"/>
      <c r="C126" s="128"/>
      <c r="D126" s="151"/>
      <c r="E126" s="128"/>
      <c r="F126" s="130"/>
      <c r="G126" s="130"/>
      <c r="H126" s="130"/>
      <c r="I126" s="130"/>
      <c r="J126" s="131"/>
    </row>
    <row r="127" spans="1:10" ht="25.5">
      <c r="A127" s="260"/>
      <c r="B127" s="273" t="s">
        <v>116</v>
      </c>
      <c r="C127" s="128" t="s">
        <v>117</v>
      </c>
      <c r="D127" s="151" t="s">
        <v>439</v>
      </c>
      <c r="E127" s="128" t="s">
        <v>386</v>
      </c>
      <c r="F127" s="130"/>
      <c r="G127" s="130"/>
      <c r="H127" s="130">
        <f>F127*G127</f>
        <v>0</v>
      </c>
      <c r="I127" s="130"/>
      <c r="J127" s="131">
        <f>H127+I127</f>
        <v>0</v>
      </c>
    </row>
    <row r="128" spans="1:10" ht="38.25">
      <c r="A128" s="260"/>
      <c r="B128" s="263"/>
      <c r="C128" s="128" t="s">
        <v>118</v>
      </c>
      <c r="D128" s="151" t="s">
        <v>440</v>
      </c>
      <c r="E128" s="128" t="s">
        <v>386</v>
      </c>
      <c r="F128" s="130"/>
      <c r="G128" s="130"/>
      <c r="H128" s="130">
        <f>F128*G128</f>
        <v>0</v>
      </c>
      <c r="I128" s="130"/>
      <c r="J128" s="131">
        <f>H128+I128</f>
        <v>0</v>
      </c>
    </row>
    <row r="129" spans="1:10" ht="25.5">
      <c r="A129" s="260"/>
      <c r="B129" s="263"/>
      <c r="C129" s="128" t="s">
        <v>343</v>
      </c>
      <c r="D129" s="151" t="s">
        <v>441</v>
      </c>
      <c r="E129" s="128" t="s">
        <v>386</v>
      </c>
      <c r="F129" s="130"/>
      <c r="G129" s="130"/>
      <c r="H129" s="130">
        <f>F129*G129</f>
        <v>0</v>
      </c>
      <c r="I129" s="130"/>
      <c r="J129" s="131">
        <f>H129+I129</f>
        <v>0</v>
      </c>
    </row>
    <row r="130" spans="1:10" ht="25.5">
      <c r="A130" s="260"/>
      <c r="B130" s="263"/>
      <c r="C130" s="128" t="s">
        <v>344</v>
      </c>
      <c r="D130" s="151" t="s">
        <v>442</v>
      </c>
      <c r="E130" s="128" t="s">
        <v>386</v>
      </c>
      <c r="F130" s="130"/>
      <c r="G130" s="130"/>
      <c r="H130" s="130">
        <f>F130*G130</f>
        <v>0</v>
      </c>
      <c r="I130" s="130"/>
      <c r="J130" s="131">
        <f>H130+I130</f>
        <v>0</v>
      </c>
    </row>
    <row r="131" spans="1:10" ht="13.5" thickBot="1">
      <c r="A131" s="260"/>
      <c r="B131" s="263"/>
      <c r="C131" s="153"/>
      <c r="D131" s="164" t="s">
        <v>27</v>
      </c>
      <c r="E131" s="153"/>
      <c r="F131" s="154"/>
      <c r="G131" s="154"/>
      <c r="H131" s="155">
        <f>SUM(H127:H130)</f>
        <v>0</v>
      </c>
      <c r="I131" s="155">
        <f>SUM(I127:I130)</f>
        <v>0</v>
      </c>
      <c r="J131" s="165">
        <f>SUM(J127:J130)</f>
        <v>0</v>
      </c>
    </row>
    <row r="132" spans="1:10" ht="13.5" thickBot="1">
      <c r="A132" s="261"/>
      <c r="B132" s="272"/>
      <c r="C132" s="134"/>
      <c r="D132" s="135" t="s">
        <v>345</v>
      </c>
      <c r="E132" s="134"/>
      <c r="F132" s="136"/>
      <c r="G132" s="136"/>
      <c r="H132" s="137">
        <f>H131+H125+H119</f>
        <v>28196.076700000005</v>
      </c>
      <c r="I132" s="138">
        <f>I131+I125+I119</f>
        <v>6485.097641</v>
      </c>
      <c r="J132" s="139">
        <f>J131+J125+J119</f>
        <v>34681.174341000005</v>
      </c>
    </row>
    <row r="133" spans="1:10" ht="13.5" thickBot="1">
      <c r="A133" s="166"/>
      <c r="B133" s="169"/>
      <c r="C133" s="160"/>
      <c r="D133" s="161"/>
      <c r="E133" s="160"/>
      <c r="F133" s="162"/>
      <c r="G133" s="162"/>
      <c r="H133" s="162"/>
      <c r="I133" s="162"/>
      <c r="J133" s="163"/>
    </row>
    <row r="134" spans="1:10" ht="38.25">
      <c r="A134" s="259" t="s">
        <v>346</v>
      </c>
      <c r="B134" s="262" t="s">
        <v>268</v>
      </c>
      <c r="C134" s="124" t="s">
        <v>119</v>
      </c>
      <c r="D134" s="146" t="s">
        <v>443</v>
      </c>
      <c r="E134" s="124" t="s">
        <v>79</v>
      </c>
      <c r="F134" s="126"/>
      <c r="G134" s="126"/>
      <c r="H134" s="126">
        <f>F134*G134</f>
        <v>0</v>
      </c>
      <c r="I134" s="126"/>
      <c r="J134" s="127">
        <f>H134+I134</f>
        <v>0</v>
      </c>
    </row>
    <row r="135" spans="1:10" ht="25.5">
      <c r="A135" s="260"/>
      <c r="B135" s="263"/>
      <c r="C135" s="128" t="s">
        <v>120</v>
      </c>
      <c r="D135" s="151" t="s">
        <v>444</v>
      </c>
      <c r="E135" s="128" t="s">
        <v>79</v>
      </c>
      <c r="F135" s="130"/>
      <c r="G135" s="130"/>
      <c r="H135" s="130">
        <f aca="true" t="shared" si="24" ref="H135:H173">F135*G135</f>
        <v>0</v>
      </c>
      <c r="I135" s="130"/>
      <c r="J135" s="131">
        <f aca="true" t="shared" si="25" ref="J135:J173">H135+I135</f>
        <v>0</v>
      </c>
    </row>
    <row r="136" spans="1:10" ht="12.75">
      <c r="A136" s="260"/>
      <c r="B136" s="264"/>
      <c r="C136" s="128"/>
      <c r="D136" s="147" t="s">
        <v>27</v>
      </c>
      <c r="E136" s="128"/>
      <c r="F136" s="130"/>
      <c r="G136" s="130"/>
      <c r="H136" s="148">
        <f>SUM(H134:H135)</f>
        <v>0</v>
      </c>
      <c r="I136" s="148">
        <f>SUM(I134:I135)</f>
        <v>0</v>
      </c>
      <c r="J136" s="149">
        <f>SUM(J134:J135)</f>
        <v>0</v>
      </c>
    </row>
    <row r="137" spans="1:10" ht="12.75">
      <c r="A137" s="260"/>
      <c r="B137" s="152"/>
      <c r="C137" s="168"/>
      <c r="D137" s="151"/>
      <c r="E137" s="168"/>
      <c r="F137" s="130"/>
      <c r="G137" s="130"/>
      <c r="H137" s="130"/>
      <c r="I137" s="130"/>
      <c r="J137" s="131"/>
    </row>
    <row r="138" spans="1:10" ht="38.25">
      <c r="A138" s="260"/>
      <c r="B138" s="273" t="s">
        <v>347</v>
      </c>
      <c r="C138" s="168" t="s">
        <v>121</v>
      </c>
      <c r="D138" s="151" t="s">
        <v>571</v>
      </c>
      <c r="E138" s="168" t="s">
        <v>386</v>
      </c>
      <c r="F138" s="130">
        <v>24.35</v>
      </c>
      <c r="G138" s="130">
        <v>102.7</v>
      </c>
      <c r="H138" s="130">
        <f t="shared" si="24"/>
        <v>2500.7450000000003</v>
      </c>
      <c r="I138" s="130">
        <f>H138*0.23</f>
        <v>575.1713500000001</v>
      </c>
      <c r="J138" s="131">
        <f t="shared" si="25"/>
        <v>3075.9163500000004</v>
      </c>
    </row>
    <row r="139" spans="1:10" ht="25.5">
      <c r="A139" s="260"/>
      <c r="B139" s="263"/>
      <c r="C139" s="168" t="s">
        <v>122</v>
      </c>
      <c r="D139" s="151" t="s">
        <v>573</v>
      </c>
      <c r="E139" s="168" t="s">
        <v>388</v>
      </c>
      <c r="F139" s="130">
        <v>1</v>
      </c>
      <c r="G139" s="130">
        <v>1700</v>
      </c>
      <c r="H139" s="130">
        <f t="shared" si="24"/>
        <v>1700</v>
      </c>
      <c r="I139" s="130">
        <f>H139*0.23</f>
        <v>391</v>
      </c>
      <c r="J139" s="131">
        <f t="shared" si="25"/>
        <v>2091</v>
      </c>
    </row>
    <row r="140" spans="1:10" ht="25.5">
      <c r="A140" s="260"/>
      <c r="B140" s="263"/>
      <c r="C140" s="168" t="s">
        <v>572</v>
      </c>
      <c r="D140" s="151" t="s">
        <v>445</v>
      </c>
      <c r="E140" s="168" t="s">
        <v>101</v>
      </c>
      <c r="F140" s="130"/>
      <c r="G140" s="130"/>
      <c r="H140" s="130">
        <f t="shared" si="24"/>
        <v>0</v>
      </c>
      <c r="I140" s="130"/>
      <c r="J140" s="131">
        <f t="shared" si="25"/>
        <v>0</v>
      </c>
    </row>
    <row r="141" spans="1:10" ht="12.75">
      <c r="A141" s="260"/>
      <c r="B141" s="264"/>
      <c r="C141" s="168"/>
      <c r="D141" s="147" t="s">
        <v>27</v>
      </c>
      <c r="E141" s="168"/>
      <c r="F141" s="130"/>
      <c r="G141" s="130"/>
      <c r="H141" s="148">
        <f>SUM(H138:H140)</f>
        <v>4200.745000000001</v>
      </c>
      <c r="I141" s="148">
        <f>SUM(I138:I140)</f>
        <v>966.1713500000001</v>
      </c>
      <c r="J141" s="149">
        <f>SUM(J138:J140)</f>
        <v>5166.91635</v>
      </c>
    </row>
    <row r="142" spans="1:10" ht="12.75">
      <c r="A142" s="260"/>
      <c r="B142" s="152"/>
      <c r="C142" s="128"/>
      <c r="D142" s="151"/>
      <c r="E142" s="128"/>
      <c r="F142" s="130"/>
      <c r="G142" s="130"/>
      <c r="H142" s="130"/>
      <c r="I142" s="130"/>
      <c r="J142" s="131"/>
    </row>
    <row r="143" spans="1:10" ht="15">
      <c r="A143" s="260"/>
      <c r="B143" s="273" t="s">
        <v>46</v>
      </c>
      <c r="C143" s="168" t="s">
        <v>348</v>
      </c>
      <c r="D143" s="151" t="s">
        <v>349</v>
      </c>
      <c r="E143" s="168" t="s">
        <v>386</v>
      </c>
      <c r="F143" s="130"/>
      <c r="G143" s="130"/>
      <c r="H143" s="130">
        <f t="shared" si="24"/>
        <v>0</v>
      </c>
      <c r="I143" s="130"/>
      <c r="J143" s="131">
        <f t="shared" si="25"/>
        <v>0</v>
      </c>
    </row>
    <row r="144" spans="1:10" ht="38.25">
      <c r="A144" s="260"/>
      <c r="B144" s="263"/>
      <c r="C144" s="168" t="s">
        <v>350</v>
      </c>
      <c r="D144" s="151" t="s">
        <v>446</v>
      </c>
      <c r="E144" s="168" t="s">
        <v>386</v>
      </c>
      <c r="F144" s="130"/>
      <c r="G144" s="130"/>
      <c r="H144" s="130">
        <f t="shared" si="24"/>
        <v>0</v>
      </c>
      <c r="I144" s="130"/>
      <c r="J144" s="131">
        <f t="shared" si="25"/>
        <v>0</v>
      </c>
    </row>
    <row r="145" spans="1:10" ht="25.5">
      <c r="A145" s="260"/>
      <c r="B145" s="263"/>
      <c r="C145" s="168" t="s">
        <v>351</v>
      </c>
      <c r="D145" s="151" t="s">
        <v>123</v>
      </c>
      <c r="E145" s="168" t="s">
        <v>386</v>
      </c>
      <c r="F145" s="130"/>
      <c r="G145" s="130"/>
      <c r="H145" s="130">
        <f t="shared" si="24"/>
        <v>0</v>
      </c>
      <c r="I145" s="130"/>
      <c r="J145" s="131">
        <f t="shared" si="25"/>
        <v>0</v>
      </c>
    </row>
    <row r="146" spans="1:10" ht="12.75">
      <c r="A146" s="260"/>
      <c r="B146" s="264"/>
      <c r="C146" s="168"/>
      <c r="D146" s="147" t="s">
        <v>27</v>
      </c>
      <c r="E146" s="168"/>
      <c r="F146" s="130"/>
      <c r="G146" s="130"/>
      <c r="H146" s="148">
        <f>SUM(H143:H145)</f>
        <v>0</v>
      </c>
      <c r="I146" s="148">
        <f>SUM(I143:I145)</f>
        <v>0</v>
      </c>
      <c r="J146" s="149">
        <f>SUM(J143:J145)</f>
        <v>0</v>
      </c>
    </row>
    <row r="147" spans="1:10" ht="12.75">
      <c r="A147" s="260"/>
      <c r="B147" s="170"/>
      <c r="C147" s="128"/>
      <c r="D147" s="151"/>
      <c r="E147" s="128"/>
      <c r="F147" s="130"/>
      <c r="G147" s="130"/>
      <c r="H147" s="130"/>
      <c r="I147" s="130"/>
      <c r="J147" s="131"/>
    </row>
    <row r="148" spans="1:10" ht="38.25">
      <c r="A148" s="260"/>
      <c r="B148" s="273" t="s">
        <v>42</v>
      </c>
      <c r="C148" s="128" t="s">
        <v>124</v>
      </c>
      <c r="D148" s="151" t="s">
        <v>447</v>
      </c>
      <c r="E148" s="128" t="s">
        <v>386</v>
      </c>
      <c r="F148" s="130"/>
      <c r="G148" s="130"/>
      <c r="H148" s="130">
        <f t="shared" si="24"/>
        <v>0</v>
      </c>
      <c r="I148" s="130"/>
      <c r="J148" s="131">
        <f t="shared" si="25"/>
        <v>0</v>
      </c>
    </row>
    <row r="149" spans="1:10" ht="38.25">
      <c r="A149" s="260"/>
      <c r="B149" s="263"/>
      <c r="C149" s="128" t="s">
        <v>125</v>
      </c>
      <c r="D149" s="151" t="s">
        <v>352</v>
      </c>
      <c r="E149" s="128" t="s">
        <v>386</v>
      </c>
      <c r="F149" s="130"/>
      <c r="G149" s="130"/>
      <c r="H149" s="130">
        <f t="shared" si="24"/>
        <v>0</v>
      </c>
      <c r="I149" s="130"/>
      <c r="J149" s="131">
        <f t="shared" si="25"/>
        <v>0</v>
      </c>
    </row>
    <row r="150" spans="1:10" ht="12.75">
      <c r="A150" s="260"/>
      <c r="B150" s="264"/>
      <c r="C150" s="128"/>
      <c r="D150" s="147" t="s">
        <v>27</v>
      </c>
      <c r="E150" s="128"/>
      <c r="F150" s="130"/>
      <c r="G150" s="130"/>
      <c r="H150" s="148">
        <f>SUM(H148:H149)</f>
        <v>0</v>
      </c>
      <c r="I150" s="148">
        <f>SUM(I148:I149)</f>
        <v>0</v>
      </c>
      <c r="J150" s="149">
        <f>SUM(J148:J149)</f>
        <v>0</v>
      </c>
    </row>
    <row r="151" spans="1:10" ht="12.75">
      <c r="A151" s="260"/>
      <c r="B151" s="170"/>
      <c r="C151" s="128"/>
      <c r="D151" s="151"/>
      <c r="E151" s="128"/>
      <c r="F151" s="130"/>
      <c r="G151" s="130"/>
      <c r="H151" s="130"/>
      <c r="I151" s="130"/>
      <c r="J151" s="131"/>
    </row>
    <row r="152" spans="1:10" ht="25.5">
      <c r="A152" s="260"/>
      <c r="B152" s="265" t="s">
        <v>44</v>
      </c>
      <c r="C152" s="128" t="s">
        <v>126</v>
      </c>
      <c r="D152" s="151" t="s">
        <v>353</v>
      </c>
      <c r="E152" s="128" t="s">
        <v>79</v>
      </c>
      <c r="F152" s="130"/>
      <c r="G152" s="130"/>
      <c r="H152" s="130">
        <f t="shared" si="24"/>
        <v>0</v>
      </c>
      <c r="I152" s="130"/>
      <c r="J152" s="131">
        <f t="shared" si="25"/>
        <v>0</v>
      </c>
    </row>
    <row r="153" spans="1:10" ht="12.75">
      <c r="A153" s="260"/>
      <c r="B153" s="266"/>
      <c r="C153" s="128" t="s">
        <v>127</v>
      </c>
      <c r="D153" s="151" t="s">
        <v>354</v>
      </c>
      <c r="E153" s="128" t="s">
        <v>79</v>
      </c>
      <c r="F153" s="130"/>
      <c r="G153" s="130"/>
      <c r="H153" s="130">
        <f t="shared" si="24"/>
        <v>0</v>
      </c>
      <c r="I153" s="130"/>
      <c r="J153" s="131">
        <f t="shared" si="25"/>
        <v>0</v>
      </c>
    </row>
    <row r="154" spans="1:10" ht="25.5">
      <c r="A154" s="260"/>
      <c r="B154" s="266"/>
      <c r="C154" s="128" t="s">
        <v>128</v>
      </c>
      <c r="D154" s="151" t="s">
        <v>355</v>
      </c>
      <c r="E154" s="128" t="s">
        <v>79</v>
      </c>
      <c r="F154" s="130">
        <v>46</v>
      </c>
      <c r="G154" s="130">
        <v>35</v>
      </c>
      <c r="H154" s="130">
        <f t="shared" si="24"/>
        <v>1610</v>
      </c>
      <c r="I154" s="130">
        <f>H154*0.23</f>
        <v>370.3</v>
      </c>
      <c r="J154" s="131">
        <f t="shared" si="25"/>
        <v>1980.3</v>
      </c>
    </row>
    <row r="155" spans="1:10" ht="25.5">
      <c r="A155" s="260"/>
      <c r="B155" s="266"/>
      <c r="C155" s="128" t="s">
        <v>129</v>
      </c>
      <c r="D155" s="151" t="s">
        <v>356</v>
      </c>
      <c r="E155" s="128" t="s">
        <v>79</v>
      </c>
      <c r="F155" s="130"/>
      <c r="G155" s="130"/>
      <c r="H155" s="130">
        <f t="shared" si="24"/>
        <v>0</v>
      </c>
      <c r="I155" s="130"/>
      <c r="J155" s="131">
        <f t="shared" si="25"/>
        <v>0</v>
      </c>
    </row>
    <row r="156" spans="1:10" ht="12.75">
      <c r="A156" s="260"/>
      <c r="B156" s="266"/>
      <c r="C156" s="128" t="s">
        <v>130</v>
      </c>
      <c r="D156" s="151" t="s">
        <v>357</v>
      </c>
      <c r="E156" s="128" t="s">
        <v>79</v>
      </c>
      <c r="F156" s="130"/>
      <c r="G156" s="130"/>
      <c r="H156" s="130">
        <f t="shared" si="24"/>
        <v>0</v>
      </c>
      <c r="I156" s="130"/>
      <c r="J156" s="131">
        <f t="shared" si="25"/>
        <v>0</v>
      </c>
    </row>
    <row r="157" spans="1:10" ht="12.75">
      <c r="A157" s="260"/>
      <c r="B157" s="267"/>
      <c r="C157" s="128"/>
      <c r="D157" s="147" t="s">
        <v>27</v>
      </c>
      <c r="E157" s="128"/>
      <c r="F157" s="130"/>
      <c r="G157" s="130"/>
      <c r="H157" s="148">
        <f>SUM(H152:H156)</f>
        <v>1610</v>
      </c>
      <c r="I157" s="148">
        <f>SUM(I152:I156)</f>
        <v>370.3</v>
      </c>
      <c r="J157" s="149">
        <f>SUM(J152:J156)</f>
        <v>1980.3</v>
      </c>
    </row>
    <row r="158" spans="1:10" ht="12.75">
      <c r="A158" s="260"/>
      <c r="B158" s="152"/>
      <c r="C158" s="168"/>
      <c r="D158" s="151"/>
      <c r="E158" s="168"/>
      <c r="F158" s="130"/>
      <c r="G158" s="130"/>
      <c r="H158" s="130"/>
      <c r="I158" s="130"/>
      <c r="J158" s="131"/>
    </row>
    <row r="159" spans="1:10" ht="25.5">
      <c r="A159" s="260"/>
      <c r="B159" s="265" t="s">
        <v>47</v>
      </c>
      <c r="C159" s="168" t="s">
        <v>131</v>
      </c>
      <c r="D159" s="151" t="s">
        <v>448</v>
      </c>
      <c r="E159" s="168" t="s">
        <v>386</v>
      </c>
      <c r="F159" s="130"/>
      <c r="G159" s="130"/>
      <c r="H159" s="130">
        <f t="shared" si="24"/>
        <v>0</v>
      </c>
      <c r="I159" s="130"/>
      <c r="J159" s="131">
        <f t="shared" si="25"/>
        <v>0</v>
      </c>
    </row>
    <row r="160" spans="1:10" ht="15">
      <c r="A160" s="260"/>
      <c r="B160" s="266"/>
      <c r="C160" s="168" t="s">
        <v>132</v>
      </c>
      <c r="D160" s="151" t="s">
        <v>48</v>
      </c>
      <c r="E160" s="168" t="s">
        <v>386</v>
      </c>
      <c r="F160" s="130"/>
      <c r="G160" s="130"/>
      <c r="H160" s="130">
        <f t="shared" si="24"/>
        <v>0</v>
      </c>
      <c r="I160" s="130"/>
      <c r="J160" s="131">
        <f t="shared" si="25"/>
        <v>0</v>
      </c>
    </row>
    <row r="161" spans="1:10" ht="15">
      <c r="A161" s="260"/>
      <c r="B161" s="266"/>
      <c r="C161" s="168" t="s">
        <v>133</v>
      </c>
      <c r="D161" s="151" t="s">
        <v>49</v>
      </c>
      <c r="E161" s="168" t="s">
        <v>386</v>
      </c>
      <c r="F161" s="130"/>
      <c r="G161" s="130"/>
      <c r="H161" s="130">
        <f t="shared" si="24"/>
        <v>0</v>
      </c>
      <c r="I161" s="130"/>
      <c r="J161" s="131">
        <f t="shared" si="25"/>
        <v>0</v>
      </c>
    </row>
    <row r="162" spans="1:10" ht="15">
      <c r="A162" s="260"/>
      <c r="B162" s="266"/>
      <c r="C162" s="168" t="s">
        <v>358</v>
      </c>
      <c r="D162" s="151" t="s">
        <v>50</v>
      </c>
      <c r="E162" s="168" t="s">
        <v>386</v>
      </c>
      <c r="F162" s="130"/>
      <c r="G162" s="130"/>
      <c r="H162" s="130">
        <f t="shared" si="24"/>
        <v>0</v>
      </c>
      <c r="I162" s="130"/>
      <c r="J162" s="131">
        <f t="shared" si="25"/>
        <v>0</v>
      </c>
    </row>
    <row r="163" spans="1:10" ht="15">
      <c r="A163" s="260"/>
      <c r="B163" s="266"/>
      <c r="C163" s="168" t="s">
        <v>359</v>
      </c>
      <c r="D163" s="151" t="s">
        <v>449</v>
      </c>
      <c r="E163" s="168" t="s">
        <v>386</v>
      </c>
      <c r="F163" s="130"/>
      <c r="G163" s="130"/>
      <c r="H163" s="130">
        <f t="shared" si="24"/>
        <v>0</v>
      </c>
      <c r="I163" s="130"/>
      <c r="J163" s="131">
        <f t="shared" si="25"/>
        <v>0</v>
      </c>
    </row>
    <row r="164" spans="1:10" ht="25.5">
      <c r="A164" s="260"/>
      <c r="B164" s="266"/>
      <c r="C164" s="168" t="s">
        <v>360</v>
      </c>
      <c r="D164" s="151" t="s">
        <v>450</v>
      </c>
      <c r="E164" s="168" t="s">
        <v>386</v>
      </c>
      <c r="F164" s="130"/>
      <c r="G164" s="130"/>
      <c r="H164" s="130">
        <f t="shared" si="24"/>
        <v>0</v>
      </c>
      <c r="I164" s="130"/>
      <c r="J164" s="131">
        <f t="shared" si="25"/>
        <v>0</v>
      </c>
    </row>
    <row r="165" spans="1:10" ht="12.75">
      <c r="A165" s="260"/>
      <c r="B165" s="267"/>
      <c r="C165" s="168"/>
      <c r="D165" s="147" t="s">
        <v>27</v>
      </c>
      <c r="E165" s="168"/>
      <c r="F165" s="130"/>
      <c r="G165" s="130"/>
      <c r="H165" s="148">
        <f>SUM(H159:H164)</f>
        <v>0</v>
      </c>
      <c r="I165" s="148">
        <f>SUM(I159:I164)</f>
        <v>0</v>
      </c>
      <c r="J165" s="149">
        <f>SUM(J159:J164)</f>
        <v>0</v>
      </c>
    </row>
    <row r="166" spans="1:10" ht="12.75">
      <c r="A166" s="260"/>
      <c r="B166" s="152"/>
      <c r="C166" s="168"/>
      <c r="D166" s="151"/>
      <c r="E166" s="168"/>
      <c r="F166" s="130"/>
      <c r="G166" s="130"/>
      <c r="H166" s="130"/>
      <c r="I166" s="130"/>
      <c r="J166" s="131"/>
    </row>
    <row r="167" spans="1:10" ht="12.75" customHeight="1">
      <c r="A167" s="260"/>
      <c r="B167" s="273" t="s">
        <v>134</v>
      </c>
      <c r="C167" s="168" t="s">
        <v>135</v>
      </c>
      <c r="D167" s="151" t="s">
        <v>136</v>
      </c>
      <c r="E167" s="168" t="s">
        <v>388</v>
      </c>
      <c r="F167" s="130"/>
      <c r="G167" s="130"/>
      <c r="H167" s="130">
        <f t="shared" si="24"/>
        <v>0</v>
      </c>
      <c r="I167" s="130"/>
      <c r="J167" s="131">
        <f t="shared" si="25"/>
        <v>0</v>
      </c>
    </row>
    <row r="168" spans="1:10" ht="25.5">
      <c r="A168" s="260"/>
      <c r="B168" s="263"/>
      <c r="C168" s="168" t="s">
        <v>137</v>
      </c>
      <c r="D168" s="151" t="s">
        <v>138</v>
      </c>
      <c r="E168" s="168" t="s">
        <v>388</v>
      </c>
      <c r="F168" s="130"/>
      <c r="G168" s="130"/>
      <c r="H168" s="130">
        <f t="shared" si="24"/>
        <v>0</v>
      </c>
      <c r="I168" s="130"/>
      <c r="J168" s="131">
        <f t="shared" si="25"/>
        <v>0</v>
      </c>
    </row>
    <row r="169" spans="1:10" ht="38.25">
      <c r="A169" s="260"/>
      <c r="B169" s="263"/>
      <c r="C169" s="168" t="s">
        <v>361</v>
      </c>
      <c r="D169" s="151" t="s">
        <v>451</v>
      </c>
      <c r="E169" s="168" t="s">
        <v>386</v>
      </c>
      <c r="F169" s="130"/>
      <c r="G169" s="130"/>
      <c r="H169" s="130">
        <f t="shared" si="24"/>
        <v>0</v>
      </c>
      <c r="I169" s="130"/>
      <c r="J169" s="131">
        <f t="shared" si="25"/>
        <v>0</v>
      </c>
    </row>
    <row r="170" spans="1:10" ht="12.75">
      <c r="A170" s="260"/>
      <c r="B170" s="264"/>
      <c r="C170" s="168"/>
      <c r="D170" s="147" t="s">
        <v>27</v>
      </c>
      <c r="E170" s="168"/>
      <c r="F170" s="130"/>
      <c r="G170" s="130"/>
      <c r="H170" s="148">
        <f>SUM(H167:H169)</f>
        <v>0</v>
      </c>
      <c r="I170" s="148">
        <f>SUM(I167:I169)</f>
        <v>0</v>
      </c>
      <c r="J170" s="149">
        <f>SUM(J167:J169)</f>
        <v>0</v>
      </c>
    </row>
    <row r="171" spans="1:10" ht="12.75">
      <c r="A171" s="260"/>
      <c r="B171" s="171"/>
      <c r="C171" s="168"/>
      <c r="D171" s="151"/>
      <c r="E171" s="168"/>
      <c r="F171" s="130"/>
      <c r="G171" s="130"/>
      <c r="H171" s="130"/>
      <c r="I171" s="130"/>
      <c r="J171" s="131"/>
    </row>
    <row r="172" spans="1:10" ht="12.75" customHeight="1">
      <c r="A172" s="260"/>
      <c r="B172" s="273" t="s">
        <v>51</v>
      </c>
      <c r="C172" s="168" t="s">
        <v>139</v>
      </c>
      <c r="D172" s="151" t="s">
        <v>362</v>
      </c>
      <c r="E172" s="168" t="s">
        <v>388</v>
      </c>
      <c r="F172" s="130"/>
      <c r="G172" s="130"/>
      <c r="H172" s="130">
        <f t="shared" si="24"/>
        <v>0</v>
      </c>
      <c r="I172" s="130"/>
      <c r="J172" s="131">
        <f t="shared" si="25"/>
        <v>0</v>
      </c>
    </row>
    <row r="173" spans="1:10" ht="12.75">
      <c r="A173" s="260"/>
      <c r="B173" s="263"/>
      <c r="C173" s="168" t="s">
        <v>140</v>
      </c>
      <c r="D173" s="151" t="s">
        <v>363</v>
      </c>
      <c r="E173" s="168" t="s">
        <v>388</v>
      </c>
      <c r="F173" s="130"/>
      <c r="G173" s="130"/>
      <c r="H173" s="130">
        <f t="shared" si="24"/>
        <v>0</v>
      </c>
      <c r="I173" s="130"/>
      <c r="J173" s="131">
        <f t="shared" si="25"/>
        <v>0</v>
      </c>
    </row>
    <row r="174" spans="1:10" ht="13.5" thickBot="1">
      <c r="A174" s="260"/>
      <c r="B174" s="263"/>
      <c r="C174" s="172"/>
      <c r="D174" s="164" t="s">
        <v>27</v>
      </c>
      <c r="E174" s="172"/>
      <c r="F174" s="154"/>
      <c r="G174" s="154"/>
      <c r="H174" s="155">
        <f>SUM(H172:H173)</f>
        <v>0</v>
      </c>
      <c r="I174" s="155">
        <f>SUM(I172:I173)</f>
        <v>0</v>
      </c>
      <c r="J174" s="165">
        <f>SUM(J172:J173)</f>
        <v>0</v>
      </c>
    </row>
    <row r="175" spans="1:10" ht="13.5" thickBot="1">
      <c r="A175" s="261"/>
      <c r="B175" s="272"/>
      <c r="C175" s="134"/>
      <c r="D175" s="135" t="s">
        <v>364</v>
      </c>
      <c r="E175" s="134"/>
      <c r="F175" s="136"/>
      <c r="G175" s="136"/>
      <c r="H175" s="137">
        <f>H174+H170+H165+H157+H150+H146+H141+H136</f>
        <v>5810.745000000001</v>
      </c>
      <c r="I175" s="138">
        <f>I174+I170+I165+I157+I150+I146+I141+I136</f>
        <v>1336.47135</v>
      </c>
      <c r="J175" s="139">
        <f>J174+J170+J165+J157+J150+J146+J141+J136</f>
        <v>7147.216350000001</v>
      </c>
    </row>
    <row r="176" spans="1:10" ht="13.5" thickBot="1">
      <c r="A176" s="173"/>
      <c r="B176" s="174"/>
      <c r="C176" s="160"/>
      <c r="D176" s="175"/>
      <c r="E176" s="160"/>
      <c r="F176" s="162"/>
      <c r="G176" s="162"/>
      <c r="H176" s="162"/>
      <c r="I176" s="162"/>
      <c r="J176" s="163"/>
    </row>
    <row r="177" spans="1:10" ht="38.25">
      <c r="A177" s="275" t="s">
        <v>365</v>
      </c>
      <c r="B177" s="262" t="s">
        <v>366</v>
      </c>
      <c r="C177" s="176" t="s">
        <v>141</v>
      </c>
      <c r="D177" s="146" t="s">
        <v>452</v>
      </c>
      <c r="E177" s="176" t="s">
        <v>388</v>
      </c>
      <c r="F177" s="126"/>
      <c r="G177" s="126"/>
      <c r="H177" s="126">
        <f>F177*G177</f>
        <v>0</v>
      </c>
      <c r="I177" s="126"/>
      <c r="J177" s="127">
        <f>H177+I177</f>
        <v>0</v>
      </c>
    </row>
    <row r="178" spans="1:10" ht="38.25">
      <c r="A178" s="276"/>
      <c r="B178" s="263"/>
      <c r="C178" s="168" t="s">
        <v>367</v>
      </c>
      <c r="D178" s="151" t="s">
        <v>453</v>
      </c>
      <c r="E178" s="168" t="s">
        <v>388</v>
      </c>
      <c r="F178" s="130"/>
      <c r="G178" s="130"/>
      <c r="H178" s="177">
        <f>F178*G178</f>
        <v>0</v>
      </c>
      <c r="I178" s="177"/>
      <c r="J178" s="178">
        <f>H178+I178</f>
        <v>0</v>
      </c>
    </row>
    <row r="179" spans="1:10" ht="12.75">
      <c r="A179" s="276"/>
      <c r="B179" s="264"/>
      <c r="C179" s="168"/>
      <c r="D179" s="147" t="s">
        <v>27</v>
      </c>
      <c r="E179" s="168"/>
      <c r="F179" s="130"/>
      <c r="G179" s="130"/>
      <c r="H179" s="148">
        <f>SUM(H177:H178)</f>
        <v>0</v>
      </c>
      <c r="I179" s="148">
        <f>SUM(I177:I178)</f>
        <v>0</v>
      </c>
      <c r="J179" s="149">
        <f>SUM(J177:J178)</f>
        <v>0</v>
      </c>
    </row>
    <row r="180" spans="1:10" ht="12.75">
      <c r="A180" s="276"/>
      <c r="B180" s="151"/>
      <c r="C180" s="168"/>
      <c r="D180" s="151"/>
      <c r="E180" s="168"/>
      <c r="F180" s="130"/>
      <c r="G180" s="130"/>
      <c r="H180" s="130"/>
      <c r="I180" s="130"/>
      <c r="J180" s="131"/>
    </row>
    <row r="181" spans="1:10" ht="25.5">
      <c r="A181" s="276"/>
      <c r="B181" s="273" t="s">
        <v>368</v>
      </c>
      <c r="C181" s="168" t="s">
        <v>142</v>
      </c>
      <c r="D181" s="151" t="s">
        <v>454</v>
      </c>
      <c r="E181" s="168" t="s">
        <v>388</v>
      </c>
      <c r="F181" s="130">
        <v>1</v>
      </c>
      <c r="G181" s="130">
        <v>2600</v>
      </c>
      <c r="H181" s="130">
        <f>F181*G181</f>
        <v>2600</v>
      </c>
      <c r="I181" s="130">
        <f>H181*0.23</f>
        <v>598</v>
      </c>
      <c r="J181" s="131">
        <f>H181+I181</f>
        <v>3198</v>
      </c>
    </row>
    <row r="182" spans="1:10" ht="38.25">
      <c r="A182" s="276"/>
      <c r="B182" s="263"/>
      <c r="C182" s="168" t="s">
        <v>143</v>
      </c>
      <c r="D182" s="151" t="s">
        <v>455</v>
      </c>
      <c r="E182" s="168" t="s">
        <v>388</v>
      </c>
      <c r="F182" s="130">
        <v>1</v>
      </c>
      <c r="G182" s="130">
        <f>4051+2129</f>
        <v>6180</v>
      </c>
      <c r="H182" s="130">
        <f>F182*G182</f>
        <v>6180</v>
      </c>
      <c r="I182" s="130">
        <f>H182*0.23</f>
        <v>1421.4</v>
      </c>
      <c r="J182" s="131">
        <f>H182+I182</f>
        <v>7601.4</v>
      </c>
    </row>
    <row r="183" spans="1:10" ht="12.75">
      <c r="A183" s="276"/>
      <c r="B183" s="264"/>
      <c r="C183" s="168"/>
      <c r="D183" s="147" t="s">
        <v>27</v>
      </c>
      <c r="E183" s="168"/>
      <c r="F183" s="130"/>
      <c r="G183" s="130"/>
      <c r="H183" s="148">
        <f>SUM(H181:H182)</f>
        <v>8780</v>
      </c>
      <c r="I183" s="148">
        <f>SUM(I181:I182)</f>
        <v>2019.4</v>
      </c>
      <c r="J183" s="149">
        <f>SUM(J181:J182)</f>
        <v>10799.4</v>
      </c>
    </row>
    <row r="184" spans="1:10" ht="12.75">
      <c r="A184" s="276"/>
      <c r="B184" s="151"/>
      <c r="C184" s="168"/>
      <c r="D184" s="151"/>
      <c r="E184" s="168"/>
      <c r="F184" s="130"/>
      <c r="G184" s="130"/>
      <c r="H184" s="130"/>
      <c r="I184" s="130"/>
      <c r="J184" s="131"/>
    </row>
    <row r="185" spans="1:10" ht="15">
      <c r="A185" s="276"/>
      <c r="B185" s="273" t="s">
        <v>456</v>
      </c>
      <c r="C185" s="168" t="s">
        <v>144</v>
      </c>
      <c r="D185" s="151" t="s">
        <v>457</v>
      </c>
      <c r="E185" s="168" t="s">
        <v>458</v>
      </c>
      <c r="F185" s="130"/>
      <c r="G185" s="130"/>
      <c r="H185" s="130">
        <f>F185*G185</f>
        <v>0</v>
      </c>
      <c r="I185" s="130">
        <f>SUM(H185)</f>
        <v>0</v>
      </c>
      <c r="J185" s="131">
        <f>H185+I185</f>
        <v>0</v>
      </c>
    </row>
    <row r="186" spans="1:10" ht="25.5">
      <c r="A186" s="276"/>
      <c r="B186" s="263"/>
      <c r="C186" s="168" t="s">
        <v>145</v>
      </c>
      <c r="D186" s="151" t="s">
        <v>459</v>
      </c>
      <c r="E186" s="168" t="s">
        <v>458</v>
      </c>
      <c r="F186" s="130"/>
      <c r="G186" s="130"/>
      <c r="H186" s="130">
        <f>F186*G186</f>
        <v>0</v>
      </c>
      <c r="I186" s="130">
        <f>SUM(H186)</f>
        <v>0</v>
      </c>
      <c r="J186" s="131">
        <f>H186+I186</f>
        <v>0</v>
      </c>
    </row>
    <row r="187" spans="1:10" ht="25.5">
      <c r="A187" s="276"/>
      <c r="B187" s="263"/>
      <c r="C187" s="168" t="s">
        <v>369</v>
      </c>
      <c r="D187" s="151" t="s">
        <v>460</v>
      </c>
      <c r="E187" s="168" t="s">
        <v>458</v>
      </c>
      <c r="F187" s="130"/>
      <c r="G187" s="130"/>
      <c r="H187" s="130">
        <f>F187*G187</f>
        <v>0</v>
      </c>
      <c r="I187" s="130">
        <f>SUM(H187)</f>
        <v>0</v>
      </c>
      <c r="J187" s="131">
        <f>H187+I187</f>
        <v>0</v>
      </c>
    </row>
    <row r="188" spans="1:10" ht="38.25">
      <c r="A188" s="276"/>
      <c r="B188" s="263"/>
      <c r="C188" s="168" t="s">
        <v>370</v>
      </c>
      <c r="D188" s="151" t="s">
        <v>461</v>
      </c>
      <c r="E188" s="168" t="s">
        <v>388</v>
      </c>
      <c r="F188" s="130">
        <v>1</v>
      </c>
      <c r="G188" s="130">
        <v>8565</v>
      </c>
      <c r="H188" s="130">
        <f>F188*G188</f>
        <v>8565</v>
      </c>
      <c r="I188" s="130">
        <f>SUM(H188)</f>
        <v>8565</v>
      </c>
      <c r="J188" s="131">
        <f>H188+I188</f>
        <v>17130</v>
      </c>
    </row>
    <row r="189" spans="1:10" ht="12.75">
      <c r="A189" s="276"/>
      <c r="B189" s="264"/>
      <c r="C189" s="168"/>
      <c r="D189" s="147" t="s">
        <v>27</v>
      </c>
      <c r="E189" s="168"/>
      <c r="F189" s="130"/>
      <c r="G189" s="130"/>
      <c r="H189" s="148">
        <f>SUM(H185:H188)</f>
        <v>8565</v>
      </c>
      <c r="I189" s="148">
        <f>SUM(H189)</f>
        <v>8565</v>
      </c>
      <c r="J189" s="149">
        <f>SUM(J185:J188)</f>
        <v>17130</v>
      </c>
    </row>
    <row r="190" spans="1:10" ht="12.75">
      <c r="A190" s="276"/>
      <c r="B190" s="151"/>
      <c r="C190" s="168"/>
      <c r="D190" s="151"/>
      <c r="E190" s="168"/>
      <c r="F190" s="130"/>
      <c r="G190" s="130"/>
      <c r="H190" s="130"/>
      <c r="I190" s="130"/>
      <c r="J190" s="131"/>
    </row>
    <row r="191" spans="1:10" ht="25.5">
      <c r="A191" s="276"/>
      <c r="B191" s="273" t="s">
        <v>462</v>
      </c>
      <c r="C191" s="168" t="s">
        <v>146</v>
      </c>
      <c r="D191" s="151" t="s">
        <v>371</v>
      </c>
      <c r="E191" s="168" t="s">
        <v>388</v>
      </c>
      <c r="F191" s="130"/>
      <c r="G191" s="130"/>
      <c r="H191" s="130">
        <f>F191*G191</f>
        <v>0</v>
      </c>
      <c r="I191" s="130"/>
      <c r="J191" s="131">
        <f>H191+I191</f>
        <v>0</v>
      </c>
    </row>
    <row r="192" spans="1:10" ht="25.5">
      <c r="A192" s="276"/>
      <c r="B192" s="263"/>
      <c r="C192" s="168" t="s">
        <v>372</v>
      </c>
      <c r="D192" s="151" t="s">
        <v>463</v>
      </c>
      <c r="E192" s="168" t="s">
        <v>464</v>
      </c>
      <c r="F192" s="130"/>
      <c r="G192" s="130"/>
      <c r="H192" s="130">
        <f>F192*G192</f>
        <v>0</v>
      </c>
      <c r="I192" s="130"/>
      <c r="J192" s="131">
        <f>H192+I192</f>
        <v>0</v>
      </c>
    </row>
    <row r="193" spans="1:10" ht="15" customHeight="1">
      <c r="A193" s="276"/>
      <c r="B193" s="264"/>
      <c r="C193" s="168"/>
      <c r="D193" s="147" t="s">
        <v>27</v>
      </c>
      <c r="E193" s="168"/>
      <c r="F193" s="130"/>
      <c r="G193" s="130"/>
      <c r="H193" s="148">
        <f>SUM(H191:H192)</f>
        <v>0</v>
      </c>
      <c r="I193" s="148">
        <f>SUM(I191:I192)</f>
        <v>0</v>
      </c>
      <c r="J193" s="149">
        <f>SUM(J191:J192)</f>
        <v>0</v>
      </c>
    </row>
    <row r="194" spans="1:10" ht="12.75">
      <c r="A194" s="276"/>
      <c r="B194" s="151"/>
      <c r="C194" s="168"/>
      <c r="D194" s="151"/>
      <c r="E194" s="168"/>
      <c r="F194" s="130"/>
      <c r="G194" s="130"/>
      <c r="H194" s="130"/>
      <c r="I194" s="130"/>
      <c r="J194" s="131"/>
    </row>
    <row r="195" spans="1:10" ht="12.75">
      <c r="A195" s="276"/>
      <c r="B195" s="279" t="s">
        <v>373</v>
      </c>
      <c r="C195" s="168" t="s">
        <v>374</v>
      </c>
      <c r="D195" s="151" t="s">
        <v>52</v>
      </c>
      <c r="E195" s="168" t="s">
        <v>72</v>
      </c>
      <c r="F195" s="130"/>
      <c r="G195" s="130"/>
      <c r="H195" s="130">
        <f>F195*G195</f>
        <v>0</v>
      </c>
      <c r="I195" s="130"/>
      <c r="J195" s="131">
        <f>H195+I195</f>
        <v>0</v>
      </c>
    </row>
    <row r="196" spans="1:10" ht="15" customHeight="1" thickBot="1">
      <c r="A196" s="277"/>
      <c r="B196" s="273"/>
      <c r="C196" s="172"/>
      <c r="D196" s="164" t="s">
        <v>27</v>
      </c>
      <c r="E196" s="172"/>
      <c r="F196" s="154"/>
      <c r="G196" s="154"/>
      <c r="H196" s="155">
        <f>SUM(H195)</f>
        <v>0</v>
      </c>
      <c r="I196" s="155">
        <f>SUM(I195)</f>
        <v>0</v>
      </c>
      <c r="J196" s="156">
        <f>SUM(J195)</f>
        <v>0</v>
      </c>
    </row>
    <row r="197" spans="1:10" ht="15" customHeight="1" thickBot="1">
      <c r="A197" s="278"/>
      <c r="B197" s="280"/>
      <c r="C197" s="179"/>
      <c r="D197" s="135" t="s">
        <v>375</v>
      </c>
      <c r="E197" s="179"/>
      <c r="F197" s="136"/>
      <c r="G197" s="136"/>
      <c r="H197" s="137">
        <f>H196+H193+H189+H183+H179</f>
        <v>17345</v>
      </c>
      <c r="I197" s="138">
        <f>I196+I193+I189+I183+I179</f>
        <v>10584.4</v>
      </c>
      <c r="J197" s="139">
        <f>J196+J193+J189+J183+J179</f>
        <v>27929.4</v>
      </c>
    </row>
    <row r="198" spans="1:10" ht="13.5" thickBot="1">
      <c r="A198" s="166"/>
      <c r="B198" s="169"/>
      <c r="C198" s="174"/>
      <c r="D198" s="161"/>
      <c r="E198" s="174"/>
      <c r="F198" s="162"/>
      <c r="G198" s="162"/>
      <c r="H198" s="162"/>
      <c r="I198" s="162"/>
      <c r="J198" s="163"/>
    </row>
    <row r="199" spans="1:10" ht="18.75" customHeight="1">
      <c r="A199" s="259" t="s">
        <v>376</v>
      </c>
      <c r="B199" s="262" t="s">
        <v>465</v>
      </c>
      <c r="C199" s="176" t="s">
        <v>377</v>
      </c>
      <c r="D199" s="146" t="s">
        <v>147</v>
      </c>
      <c r="E199" s="176" t="s">
        <v>466</v>
      </c>
      <c r="F199" s="126">
        <v>37934</v>
      </c>
      <c r="G199" s="126">
        <v>1.5818</v>
      </c>
      <c r="H199" s="126">
        <f>F199*G199</f>
        <v>60004.001200000006</v>
      </c>
      <c r="I199" s="126">
        <f>H199*0.23</f>
        <v>13800.920276000003</v>
      </c>
      <c r="J199" s="127">
        <f>H199+I199</f>
        <v>73804.921476</v>
      </c>
    </row>
    <row r="200" spans="1:10" ht="19.5" customHeight="1" thickBot="1">
      <c r="A200" s="260"/>
      <c r="B200" s="263"/>
      <c r="C200" s="168" t="s">
        <v>378</v>
      </c>
      <c r="D200" s="151" t="s">
        <v>467</v>
      </c>
      <c r="E200" s="168" t="s">
        <v>386</v>
      </c>
      <c r="F200" s="130">
        <v>700</v>
      </c>
      <c r="G200" s="130">
        <v>35</v>
      </c>
      <c r="H200" s="130">
        <f>F200*G200</f>
        <v>24500</v>
      </c>
      <c r="I200" s="130">
        <f>H200*0.23</f>
        <v>5635</v>
      </c>
      <c r="J200" s="180">
        <f>H200+I200</f>
        <v>30135</v>
      </c>
    </row>
    <row r="201" spans="1:10" ht="22.5" customHeight="1" thickBot="1">
      <c r="A201" s="261"/>
      <c r="B201" s="272"/>
      <c r="C201" s="181"/>
      <c r="D201" s="182" t="s">
        <v>379</v>
      </c>
      <c r="E201" s="183"/>
      <c r="F201" s="184"/>
      <c r="G201" s="184"/>
      <c r="H201" s="185">
        <f>SUM(H199:H200)</f>
        <v>84504.0012</v>
      </c>
      <c r="I201" s="185">
        <f>SUM(I199:I200)</f>
        <v>19435.920276000004</v>
      </c>
      <c r="J201" s="186">
        <f>SUM(J199:J200)</f>
        <v>103939.921476</v>
      </c>
    </row>
    <row r="202" spans="1:10" ht="15.75" thickBot="1">
      <c r="A202" s="187"/>
      <c r="B202" s="187"/>
      <c r="C202" s="187"/>
      <c r="D202" s="188"/>
      <c r="E202" s="187"/>
      <c r="F202" s="187"/>
      <c r="G202" s="187"/>
      <c r="H202" s="187"/>
      <c r="I202" s="187"/>
      <c r="J202" s="187"/>
    </row>
    <row r="203" spans="1:10" ht="26.25" thickBot="1">
      <c r="A203" s="291" t="s">
        <v>380</v>
      </c>
      <c r="B203" s="292"/>
      <c r="C203" s="292"/>
      <c r="D203" s="292"/>
      <c r="E203" s="292"/>
      <c r="F203" s="292"/>
      <c r="G203" s="292"/>
      <c r="H203" s="189" t="s">
        <v>27</v>
      </c>
      <c r="I203" s="189" t="s">
        <v>26</v>
      </c>
      <c r="J203" s="190" t="s">
        <v>32</v>
      </c>
    </row>
    <row r="204" spans="1:10" ht="12.75">
      <c r="A204" s="293" t="s">
        <v>381</v>
      </c>
      <c r="B204" s="294"/>
      <c r="C204" s="294"/>
      <c r="D204" s="294"/>
      <c r="E204" s="294"/>
      <c r="F204" s="294"/>
      <c r="G204" s="294"/>
      <c r="H204" s="191">
        <f>H15</f>
        <v>35282.4</v>
      </c>
      <c r="I204" s="191">
        <f>I15</f>
        <v>8114.952</v>
      </c>
      <c r="J204" s="192">
        <f>J15</f>
        <v>43397.352</v>
      </c>
    </row>
    <row r="205" spans="1:10" ht="12.75">
      <c r="A205" s="283" t="s">
        <v>382</v>
      </c>
      <c r="B205" s="284"/>
      <c r="C205" s="284"/>
      <c r="D205" s="284"/>
      <c r="E205" s="284"/>
      <c r="F205" s="284"/>
      <c r="G205" s="284"/>
      <c r="H205" s="193">
        <f>H25</f>
        <v>38449.084</v>
      </c>
      <c r="I205" s="193">
        <f>I25</f>
        <v>8843.28932</v>
      </c>
      <c r="J205" s="194">
        <f>J25</f>
        <v>47292.373320000006</v>
      </c>
    </row>
    <row r="206" spans="1:10" ht="12.75">
      <c r="A206" s="283" t="s">
        <v>383</v>
      </c>
      <c r="B206" s="284"/>
      <c r="C206" s="284"/>
      <c r="D206" s="284"/>
      <c r="E206" s="284"/>
      <c r="F206" s="284"/>
      <c r="G206" s="284"/>
      <c r="H206" s="193">
        <f>H56</f>
        <v>56594.4</v>
      </c>
      <c r="I206" s="193">
        <f>I56</f>
        <v>13016.712</v>
      </c>
      <c r="J206" s="194">
        <f>J56</f>
        <v>69611.112</v>
      </c>
    </row>
    <row r="207" spans="1:10" ht="12.75">
      <c r="A207" s="283" t="s">
        <v>327</v>
      </c>
      <c r="B207" s="284"/>
      <c r="C207" s="284"/>
      <c r="D207" s="284"/>
      <c r="E207" s="284"/>
      <c r="F207" s="284"/>
      <c r="G207" s="284"/>
      <c r="H207" s="193">
        <f>H95</f>
        <v>27900</v>
      </c>
      <c r="I207" s="193">
        <f>I95</f>
        <v>16311.5</v>
      </c>
      <c r="J207" s="194">
        <f>J95</f>
        <v>44211.5</v>
      </c>
    </row>
    <row r="208" spans="1:10" ht="12.75">
      <c r="A208" s="283" t="s">
        <v>345</v>
      </c>
      <c r="B208" s="284"/>
      <c r="C208" s="284"/>
      <c r="D208" s="284"/>
      <c r="E208" s="284"/>
      <c r="F208" s="284"/>
      <c r="G208" s="284"/>
      <c r="H208" s="193">
        <f>H132</f>
        <v>28196.076700000005</v>
      </c>
      <c r="I208" s="193">
        <f>I132</f>
        <v>6485.097641</v>
      </c>
      <c r="J208" s="194">
        <f>J132</f>
        <v>34681.174341000005</v>
      </c>
    </row>
    <row r="209" spans="1:10" ht="12.75">
      <c r="A209" s="283" t="s">
        <v>364</v>
      </c>
      <c r="B209" s="284"/>
      <c r="C209" s="284"/>
      <c r="D209" s="284"/>
      <c r="E209" s="284"/>
      <c r="F209" s="284"/>
      <c r="G209" s="284"/>
      <c r="H209" s="193">
        <f>H175</f>
        <v>5810.745000000001</v>
      </c>
      <c r="I209" s="193">
        <f>I175</f>
        <v>1336.47135</v>
      </c>
      <c r="J209" s="194">
        <f>J175</f>
        <v>7147.216350000001</v>
      </c>
    </row>
    <row r="210" spans="1:10" ht="12.75">
      <c r="A210" s="283" t="s">
        <v>375</v>
      </c>
      <c r="B210" s="284"/>
      <c r="C210" s="284"/>
      <c r="D210" s="284"/>
      <c r="E210" s="284"/>
      <c r="F210" s="284"/>
      <c r="G210" s="284"/>
      <c r="H210" s="193">
        <f>H197</f>
        <v>17345</v>
      </c>
      <c r="I210" s="193">
        <f>I197</f>
        <v>10584.4</v>
      </c>
      <c r="J210" s="194">
        <f>J197</f>
        <v>27929.4</v>
      </c>
    </row>
    <row r="211" spans="1:10" ht="13.5" thickBot="1">
      <c r="A211" s="285" t="s">
        <v>379</v>
      </c>
      <c r="B211" s="286"/>
      <c r="C211" s="286"/>
      <c r="D211" s="286"/>
      <c r="E211" s="286"/>
      <c r="F211" s="286"/>
      <c r="G211" s="286"/>
      <c r="H211" s="195">
        <f>H201</f>
        <v>84504.0012</v>
      </c>
      <c r="I211" s="195">
        <f>I201</f>
        <v>19435.920276000004</v>
      </c>
      <c r="J211" s="196">
        <f>J201</f>
        <v>103939.921476</v>
      </c>
    </row>
    <row r="212" spans="1:10" ht="13.5" thickBot="1">
      <c r="A212" s="287" t="s">
        <v>53</v>
      </c>
      <c r="B212" s="288"/>
      <c r="C212" s="288"/>
      <c r="D212" s="288"/>
      <c r="E212" s="288"/>
      <c r="F212" s="288"/>
      <c r="G212" s="288"/>
      <c r="H212" s="197">
        <f>SUM(H204:H211)</f>
        <v>294081.7069</v>
      </c>
      <c r="I212" s="197">
        <f>SUM(I204:I211)</f>
        <v>84128.342587</v>
      </c>
      <c r="J212" s="198">
        <f>SUM(J204:J211)</f>
        <v>378210.049487</v>
      </c>
    </row>
    <row r="213" ht="3.75" customHeight="1"/>
    <row r="214" spans="1:2" ht="12.75">
      <c r="A214" s="289" t="s">
        <v>468</v>
      </c>
      <c r="B214" s="282"/>
    </row>
    <row r="215" spans="1:9" ht="12.75" customHeight="1">
      <c r="A215" s="281" t="s">
        <v>469</v>
      </c>
      <c r="B215" s="282"/>
      <c r="C215" s="282"/>
      <c r="D215" s="282"/>
      <c r="E215" s="282"/>
      <c r="F215" s="282"/>
      <c r="G215" s="282"/>
      <c r="H215" s="282"/>
      <c r="I215" s="282"/>
    </row>
    <row r="216" spans="1:9" ht="12.75" customHeight="1">
      <c r="A216" s="290" t="s">
        <v>470</v>
      </c>
      <c r="B216" s="282"/>
      <c r="C216" s="282"/>
      <c r="D216" s="282"/>
      <c r="E216" s="282"/>
      <c r="F216" s="282"/>
      <c r="G216" s="282"/>
      <c r="H216" s="282"/>
      <c r="I216" s="282"/>
    </row>
    <row r="217" spans="1:9" ht="22.5" customHeight="1">
      <c r="A217" s="281" t="s">
        <v>471</v>
      </c>
      <c r="B217" s="282"/>
      <c r="C217" s="282"/>
      <c r="D217" s="282"/>
      <c r="E217" s="282"/>
      <c r="F217" s="282"/>
      <c r="G217" s="282"/>
      <c r="H217" s="282"/>
      <c r="I217" s="282"/>
    </row>
    <row r="218" spans="1:9" ht="24.75" customHeight="1">
      <c r="A218" s="281" t="s">
        <v>472</v>
      </c>
      <c r="B218" s="282"/>
      <c r="C218" s="282"/>
      <c r="D218" s="282"/>
      <c r="E218" s="282"/>
      <c r="F218" s="282"/>
      <c r="G218" s="282"/>
      <c r="H218" s="282"/>
      <c r="I218" s="282"/>
    </row>
    <row r="220" spans="1:10" ht="12.75">
      <c r="A220" s="350" t="s">
        <v>587</v>
      </c>
      <c r="B220" s="351"/>
      <c r="C220" s="351"/>
      <c r="D220" s="351"/>
      <c r="E220" s="351"/>
      <c r="F220" s="351"/>
      <c r="G220" s="351"/>
      <c r="H220" s="351"/>
      <c r="I220" s="351"/>
      <c r="J220" s="351"/>
    </row>
    <row r="221" spans="1:10" ht="12.75">
      <c r="A221" s="351"/>
      <c r="B221" s="351"/>
      <c r="C221" s="351"/>
      <c r="D221" s="351"/>
      <c r="E221" s="351"/>
      <c r="F221" s="351"/>
      <c r="G221" s="351"/>
      <c r="H221" s="351"/>
      <c r="I221" s="351"/>
      <c r="J221" s="351"/>
    </row>
    <row r="222" spans="1:10" ht="12.75">
      <c r="A222" s="351"/>
      <c r="B222" s="351"/>
      <c r="C222" s="351"/>
      <c r="D222" s="351"/>
      <c r="E222" s="351"/>
      <c r="F222" s="351"/>
      <c r="G222" s="351"/>
      <c r="H222" s="351"/>
      <c r="I222" s="351"/>
      <c r="J222" s="351"/>
    </row>
  </sheetData>
  <sheetProtection/>
  <mergeCells count="51">
    <mergeCell ref="A220:J222"/>
    <mergeCell ref="A217:I217"/>
    <mergeCell ref="A203:G203"/>
    <mergeCell ref="A204:G204"/>
    <mergeCell ref="A205:G205"/>
    <mergeCell ref="A206:G206"/>
    <mergeCell ref="A218:I218"/>
    <mergeCell ref="A207:G207"/>
    <mergeCell ref="A208:G208"/>
    <mergeCell ref="A209:G209"/>
    <mergeCell ref="A210:G210"/>
    <mergeCell ref="A211:G211"/>
    <mergeCell ref="A212:G212"/>
    <mergeCell ref="A214:B214"/>
    <mergeCell ref="A215:I215"/>
    <mergeCell ref="A216:I216"/>
    <mergeCell ref="A177:A197"/>
    <mergeCell ref="B177:B179"/>
    <mergeCell ref="B181:B183"/>
    <mergeCell ref="B185:B189"/>
    <mergeCell ref="B191:B193"/>
    <mergeCell ref="B195:B197"/>
    <mergeCell ref="A199:A201"/>
    <mergeCell ref="B199:B201"/>
    <mergeCell ref="A134:A175"/>
    <mergeCell ref="B134:B136"/>
    <mergeCell ref="B138:B141"/>
    <mergeCell ref="B143:B146"/>
    <mergeCell ref="B148:B150"/>
    <mergeCell ref="B152:B157"/>
    <mergeCell ref="B159:B165"/>
    <mergeCell ref="B167:B170"/>
    <mergeCell ref="B172:B175"/>
    <mergeCell ref="A58:A95"/>
    <mergeCell ref="B58:B67"/>
    <mergeCell ref="B69:B74"/>
    <mergeCell ref="B76:B82"/>
    <mergeCell ref="B84:B95"/>
    <mergeCell ref="A97:A132"/>
    <mergeCell ref="B97:B119"/>
    <mergeCell ref="B121:B125"/>
    <mergeCell ref="B127:B132"/>
    <mergeCell ref="A1:J1"/>
    <mergeCell ref="A4:A15"/>
    <mergeCell ref="B4:B15"/>
    <mergeCell ref="A17:A25"/>
    <mergeCell ref="B17:B25"/>
    <mergeCell ref="A27:A56"/>
    <mergeCell ref="B27:B32"/>
    <mergeCell ref="B34:B44"/>
    <mergeCell ref="B46:B56"/>
  </mergeCells>
  <printOptions horizontalCentered="1"/>
  <pageMargins left="0.2755905511811024" right="0" top="0.4724409448818898" bottom="0.31496062992125984" header="0.35433070866141736" footer="0.1968503937007874"/>
  <pageSetup horizontalDpi="600" verticalDpi="600" orientation="portrait" paperSize="9" scale="95"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4"/>
  <sheetViews>
    <sheetView showGridLines="0" showZeros="0" workbookViewId="0" topLeftCell="A16">
      <selection activeCell="J17" sqref="J17"/>
    </sheetView>
  </sheetViews>
  <sheetFormatPr defaultColWidth="9.00390625" defaultRowHeight="12.75"/>
  <cols>
    <col min="1" max="1" width="6.875" style="1" customWidth="1"/>
    <col min="2" max="2" width="34.25390625" style="1" customWidth="1"/>
    <col min="3" max="3" width="14.125" style="1" customWidth="1"/>
    <col min="4" max="4" width="15.00390625" style="1" customWidth="1"/>
    <col min="5" max="5" width="13.125" style="1" customWidth="1"/>
    <col min="6" max="6" width="17.00390625" style="1" customWidth="1"/>
    <col min="7" max="7" width="13.25390625" style="1" customWidth="1"/>
    <col min="8" max="8" width="18.25390625" style="1" customWidth="1"/>
    <col min="9" max="16384" width="9.125" style="1" customWidth="1"/>
  </cols>
  <sheetData>
    <row r="1" spans="1:8" s="94" customFormat="1" ht="18.75" customHeight="1">
      <c r="A1" s="296" t="s">
        <v>164</v>
      </c>
      <c r="B1" s="297"/>
      <c r="C1" s="297"/>
      <c r="D1" s="297"/>
      <c r="E1" s="297"/>
      <c r="F1" s="93"/>
      <c r="G1" s="93"/>
      <c r="H1" s="93"/>
    </row>
    <row r="2" spans="1:8" ht="18.75" customHeight="1">
      <c r="A2" s="95" t="s">
        <v>165</v>
      </c>
      <c r="B2" s="96"/>
      <c r="C2" s="97"/>
      <c r="D2" s="97"/>
      <c r="E2" s="97"/>
      <c r="F2" s="98"/>
      <c r="G2" s="98"/>
      <c r="H2" s="98"/>
    </row>
    <row r="3" spans="1:8" ht="39.75" customHeight="1">
      <c r="A3" s="53" t="s">
        <v>28</v>
      </c>
      <c r="B3" s="53" t="s">
        <v>166</v>
      </c>
      <c r="C3" s="53" t="s">
        <v>272</v>
      </c>
      <c r="D3" s="27" t="s">
        <v>31</v>
      </c>
      <c r="E3" s="53" t="s">
        <v>65</v>
      </c>
      <c r="F3" s="45" t="s">
        <v>25</v>
      </c>
      <c r="G3" s="45" t="s">
        <v>26</v>
      </c>
      <c r="H3" s="45" t="s">
        <v>32</v>
      </c>
    </row>
    <row r="4" spans="1:8" ht="18.75" customHeight="1">
      <c r="A4" s="54"/>
      <c r="B4" s="54"/>
      <c r="C4" s="54"/>
      <c r="D4" s="54"/>
      <c r="E4" s="54"/>
      <c r="F4" s="55">
        <f aca="true" t="shared" si="0" ref="F4:F10">ROUND(D4*E4,2)</f>
        <v>0</v>
      </c>
      <c r="G4" s="55">
        <f aca="true" t="shared" si="1" ref="G4:G10">ROUND(F4*0.23,2)</f>
        <v>0</v>
      </c>
      <c r="H4" s="55">
        <f aca="true" t="shared" si="2" ref="H4:H10">F4+G4</f>
        <v>0</v>
      </c>
    </row>
    <row r="5" spans="1:8" ht="18.75" customHeight="1">
      <c r="A5" s="54"/>
      <c r="B5" s="54"/>
      <c r="C5" s="54"/>
      <c r="D5" s="54"/>
      <c r="E5" s="54"/>
      <c r="F5" s="55">
        <f t="shared" si="0"/>
        <v>0</v>
      </c>
      <c r="G5" s="55">
        <f t="shared" si="1"/>
        <v>0</v>
      </c>
      <c r="H5" s="55">
        <f t="shared" si="2"/>
        <v>0</v>
      </c>
    </row>
    <row r="6" spans="1:8" ht="18.75" customHeight="1">
      <c r="A6" s="54"/>
      <c r="B6" s="54"/>
      <c r="C6" s="54"/>
      <c r="D6" s="54"/>
      <c r="E6" s="54"/>
      <c r="F6" s="55">
        <f t="shared" si="0"/>
        <v>0</v>
      </c>
      <c r="G6" s="55">
        <f t="shared" si="1"/>
        <v>0</v>
      </c>
      <c r="H6" s="55">
        <f t="shared" si="2"/>
        <v>0</v>
      </c>
    </row>
    <row r="7" spans="1:8" ht="18.75" customHeight="1">
      <c r="A7" s="54"/>
      <c r="B7" s="54"/>
      <c r="C7" s="54"/>
      <c r="D7" s="54"/>
      <c r="E7" s="54"/>
      <c r="F7" s="55">
        <f t="shared" si="0"/>
        <v>0</v>
      </c>
      <c r="G7" s="55">
        <f t="shared" si="1"/>
        <v>0</v>
      </c>
      <c r="H7" s="55">
        <f t="shared" si="2"/>
        <v>0</v>
      </c>
    </row>
    <row r="8" spans="1:8" ht="18.75" customHeight="1">
      <c r="A8" s="54"/>
      <c r="B8" s="54"/>
      <c r="C8" s="54"/>
      <c r="D8" s="54"/>
      <c r="E8" s="54"/>
      <c r="F8" s="55">
        <f t="shared" si="0"/>
        <v>0</v>
      </c>
      <c r="G8" s="55">
        <f t="shared" si="1"/>
        <v>0</v>
      </c>
      <c r="H8" s="55">
        <f t="shared" si="2"/>
        <v>0</v>
      </c>
    </row>
    <row r="9" spans="1:8" ht="18.75" customHeight="1">
      <c r="A9" s="54"/>
      <c r="B9" s="54"/>
      <c r="C9" s="54"/>
      <c r="D9" s="54"/>
      <c r="E9" s="54"/>
      <c r="F9" s="55">
        <f t="shared" si="0"/>
        <v>0</v>
      </c>
      <c r="G9" s="55">
        <f t="shared" si="1"/>
        <v>0</v>
      </c>
      <c r="H9" s="55">
        <f t="shared" si="2"/>
        <v>0</v>
      </c>
    </row>
    <row r="10" spans="1:8" ht="18.75" customHeight="1">
      <c r="A10" s="54"/>
      <c r="B10" s="54"/>
      <c r="C10" s="54"/>
      <c r="D10" s="54"/>
      <c r="E10" s="54"/>
      <c r="F10" s="55">
        <f t="shared" si="0"/>
        <v>0</v>
      </c>
      <c r="G10" s="55">
        <f t="shared" si="1"/>
        <v>0</v>
      </c>
      <c r="H10" s="55">
        <f t="shared" si="2"/>
        <v>0</v>
      </c>
    </row>
    <row r="11" spans="1:8" ht="22.5" customHeight="1">
      <c r="A11" s="99"/>
      <c r="B11" s="37" t="s">
        <v>27</v>
      </c>
      <c r="C11" s="54"/>
      <c r="D11" s="54"/>
      <c r="E11" s="54"/>
      <c r="F11" s="55">
        <f>SUM(F4:F10)</f>
        <v>0</v>
      </c>
      <c r="G11" s="55">
        <f>SUM(G4:G10)</f>
        <v>0</v>
      </c>
      <c r="H11" s="55">
        <f>SUM(H4:H10)</f>
        <v>0</v>
      </c>
    </row>
    <row r="12" spans="3:8" ht="12.75">
      <c r="C12" s="26"/>
      <c r="D12" s="26"/>
      <c r="E12" s="26"/>
      <c r="F12" s="98"/>
      <c r="G12" s="98"/>
      <c r="H12" s="98"/>
    </row>
    <row r="13" spans="1:8" ht="19.5" customHeight="1">
      <c r="A13" s="95" t="s">
        <v>148</v>
      </c>
      <c r="B13" s="96"/>
      <c r="C13" s="97"/>
      <c r="D13" s="97"/>
      <c r="E13" s="97"/>
      <c r="F13" s="98"/>
      <c r="G13" s="98"/>
      <c r="H13" s="98"/>
    </row>
    <row r="14" spans="1:8" ht="25.5">
      <c r="A14" s="53" t="s">
        <v>28</v>
      </c>
      <c r="B14" s="53" t="s">
        <v>166</v>
      </c>
      <c r="C14" s="53" t="s">
        <v>272</v>
      </c>
      <c r="D14" s="27" t="s">
        <v>31</v>
      </c>
      <c r="E14" s="53" t="s">
        <v>65</v>
      </c>
      <c r="F14" s="45" t="s">
        <v>25</v>
      </c>
      <c r="G14" s="45" t="s">
        <v>26</v>
      </c>
      <c r="H14" s="45" t="s">
        <v>32</v>
      </c>
    </row>
    <row r="15" spans="1:8" ht="16.5" customHeight="1">
      <c r="A15" s="54">
        <v>1</v>
      </c>
      <c r="B15" s="54" t="s">
        <v>530</v>
      </c>
      <c r="C15" s="54" t="s">
        <v>72</v>
      </c>
      <c r="D15" s="54">
        <v>1</v>
      </c>
      <c r="E15" s="54">
        <v>1000</v>
      </c>
      <c r="F15" s="55">
        <f aca="true" t="shared" si="3" ref="F15:F38">ROUND(D15*E15,2)</f>
        <v>1000</v>
      </c>
      <c r="G15" s="55">
        <f aca="true" t="shared" si="4" ref="G15:G38">ROUND(F15*0.23,2)</f>
        <v>230</v>
      </c>
      <c r="H15" s="55">
        <f aca="true" t="shared" si="5" ref="H15:H38">F15+G15</f>
        <v>1230</v>
      </c>
    </row>
    <row r="16" spans="1:8" ht="16.5" customHeight="1">
      <c r="A16" s="54">
        <v>2</v>
      </c>
      <c r="B16" s="54" t="s">
        <v>531</v>
      </c>
      <c r="C16" s="54" t="s">
        <v>72</v>
      </c>
      <c r="D16" s="54">
        <v>1</v>
      </c>
      <c r="E16" s="54">
        <v>850</v>
      </c>
      <c r="F16" s="55">
        <f t="shared" si="3"/>
        <v>850</v>
      </c>
      <c r="G16" s="55">
        <f t="shared" si="4"/>
        <v>195.5</v>
      </c>
      <c r="H16" s="55">
        <f t="shared" si="5"/>
        <v>1045.5</v>
      </c>
    </row>
    <row r="17" spans="1:8" ht="16.5" customHeight="1">
      <c r="A17" s="54">
        <v>3</v>
      </c>
      <c r="B17" s="54" t="s">
        <v>532</v>
      </c>
      <c r="C17" s="54" t="s">
        <v>72</v>
      </c>
      <c r="D17" s="54">
        <v>20</v>
      </c>
      <c r="E17" s="211">
        <f>12.95/1.23</f>
        <v>10.528455284552845</v>
      </c>
      <c r="F17" s="55">
        <f t="shared" si="3"/>
        <v>210.57</v>
      </c>
      <c r="G17" s="55">
        <f t="shared" si="4"/>
        <v>48.43</v>
      </c>
      <c r="H17" s="55">
        <f t="shared" si="5"/>
        <v>259</v>
      </c>
    </row>
    <row r="18" spans="1:9" ht="16.5" customHeight="1">
      <c r="A18" s="54">
        <v>4</v>
      </c>
      <c r="B18" s="54" t="s">
        <v>533</v>
      </c>
      <c r="C18" s="54" t="s">
        <v>72</v>
      </c>
      <c r="D18" s="54">
        <v>20</v>
      </c>
      <c r="E18" s="211">
        <f>I18/1.23</f>
        <v>5.2439024390243905</v>
      </c>
      <c r="F18" s="55">
        <f t="shared" si="3"/>
        <v>104.88</v>
      </c>
      <c r="G18" s="55">
        <f t="shared" si="4"/>
        <v>24.12</v>
      </c>
      <c r="H18" s="212">
        <f t="shared" si="5"/>
        <v>129</v>
      </c>
      <c r="I18" s="213">
        <v>6.45</v>
      </c>
    </row>
    <row r="19" spans="1:9" ht="16.5" customHeight="1">
      <c r="A19" s="54">
        <v>5</v>
      </c>
      <c r="B19" s="54" t="s">
        <v>534</v>
      </c>
      <c r="C19" s="54" t="s">
        <v>72</v>
      </c>
      <c r="D19" s="54">
        <v>20</v>
      </c>
      <c r="E19" s="211">
        <f aca="true" t="shared" si="6" ref="E19:E38">I19/1.23</f>
        <v>2.3983739837398375</v>
      </c>
      <c r="F19" s="55">
        <f t="shared" si="3"/>
        <v>47.97</v>
      </c>
      <c r="G19" s="55">
        <f t="shared" si="4"/>
        <v>11.03</v>
      </c>
      <c r="H19" s="212">
        <f t="shared" si="5"/>
        <v>59</v>
      </c>
      <c r="I19" s="213">
        <v>2.95</v>
      </c>
    </row>
    <row r="20" spans="1:9" ht="16.5" customHeight="1">
      <c r="A20" s="54">
        <v>6</v>
      </c>
      <c r="B20" s="54" t="s">
        <v>535</v>
      </c>
      <c r="C20" s="54" t="s">
        <v>72</v>
      </c>
      <c r="D20" s="54">
        <v>20</v>
      </c>
      <c r="E20" s="211">
        <f t="shared" si="6"/>
        <v>3.2113821138211383</v>
      </c>
      <c r="F20" s="55">
        <f t="shared" si="3"/>
        <v>64.23</v>
      </c>
      <c r="G20" s="55">
        <f t="shared" si="4"/>
        <v>14.77</v>
      </c>
      <c r="H20" s="212">
        <f t="shared" si="5"/>
        <v>79</v>
      </c>
      <c r="I20" s="213">
        <v>3.95</v>
      </c>
    </row>
    <row r="21" spans="1:9" ht="16.5" customHeight="1">
      <c r="A21" s="54">
        <v>7</v>
      </c>
      <c r="B21" s="54" t="s">
        <v>536</v>
      </c>
      <c r="C21" s="54" t="s">
        <v>72</v>
      </c>
      <c r="D21" s="54">
        <v>10</v>
      </c>
      <c r="E21" s="211">
        <f t="shared" si="6"/>
        <v>0.6097560975609756</v>
      </c>
      <c r="F21" s="55">
        <f t="shared" si="3"/>
        <v>6.1</v>
      </c>
      <c r="G21" s="55">
        <f t="shared" si="4"/>
        <v>1.4</v>
      </c>
      <c r="H21" s="212">
        <f t="shared" si="5"/>
        <v>7.5</v>
      </c>
      <c r="I21" s="213">
        <v>0.75</v>
      </c>
    </row>
    <row r="22" spans="1:9" ht="16.5" customHeight="1">
      <c r="A22" s="54">
        <v>8</v>
      </c>
      <c r="B22" s="54" t="s">
        <v>537</v>
      </c>
      <c r="C22" s="54" t="s">
        <v>72</v>
      </c>
      <c r="D22" s="54">
        <v>4</v>
      </c>
      <c r="E22" s="211">
        <f t="shared" si="6"/>
        <v>14.59349593495935</v>
      </c>
      <c r="F22" s="55">
        <f t="shared" si="3"/>
        <v>58.37</v>
      </c>
      <c r="G22" s="55">
        <f t="shared" si="4"/>
        <v>13.43</v>
      </c>
      <c r="H22" s="212">
        <f t="shared" si="5"/>
        <v>71.8</v>
      </c>
      <c r="I22" s="213">
        <v>17.95</v>
      </c>
    </row>
    <row r="23" spans="1:9" ht="16.5" customHeight="1">
      <c r="A23" s="54">
        <v>9</v>
      </c>
      <c r="B23" s="54" t="s">
        <v>538</v>
      </c>
      <c r="C23" s="54" t="s">
        <v>72</v>
      </c>
      <c r="D23" s="54">
        <v>1</v>
      </c>
      <c r="E23" s="211">
        <f t="shared" si="6"/>
        <v>32.47967479674797</v>
      </c>
      <c r="F23" s="55">
        <f t="shared" si="3"/>
        <v>32.48</v>
      </c>
      <c r="G23" s="55">
        <f t="shared" si="4"/>
        <v>7.47</v>
      </c>
      <c r="H23" s="212">
        <f t="shared" si="5"/>
        <v>39.949999999999996</v>
      </c>
      <c r="I23" s="213">
        <v>39.95</v>
      </c>
    </row>
    <row r="24" spans="1:9" ht="16.5" customHeight="1">
      <c r="A24" s="54">
        <v>10</v>
      </c>
      <c r="B24" s="54" t="s">
        <v>538</v>
      </c>
      <c r="C24" s="54" t="s">
        <v>72</v>
      </c>
      <c r="D24" s="54">
        <v>1</v>
      </c>
      <c r="E24" s="211">
        <f t="shared" si="6"/>
        <v>36.54471544715447</v>
      </c>
      <c r="F24" s="55">
        <f t="shared" si="3"/>
        <v>36.54</v>
      </c>
      <c r="G24" s="55">
        <f t="shared" si="4"/>
        <v>8.4</v>
      </c>
      <c r="H24" s="212">
        <f t="shared" si="5"/>
        <v>44.94</v>
      </c>
      <c r="I24" s="213">
        <v>44.95</v>
      </c>
    </row>
    <row r="25" spans="1:9" ht="16.5" customHeight="1">
      <c r="A25" s="54">
        <v>11</v>
      </c>
      <c r="B25" s="54" t="s">
        <v>539</v>
      </c>
      <c r="C25" s="54" t="s">
        <v>72</v>
      </c>
      <c r="D25" s="54">
        <v>5</v>
      </c>
      <c r="E25" s="211">
        <f t="shared" si="6"/>
        <v>12.967479674796747</v>
      </c>
      <c r="F25" s="55">
        <f t="shared" si="3"/>
        <v>64.84</v>
      </c>
      <c r="G25" s="55">
        <f t="shared" si="4"/>
        <v>14.91</v>
      </c>
      <c r="H25" s="212">
        <f t="shared" si="5"/>
        <v>79.75</v>
      </c>
      <c r="I25" s="213">
        <v>15.95</v>
      </c>
    </row>
    <row r="26" spans="1:9" ht="16.5" customHeight="1">
      <c r="A26" s="54">
        <v>12</v>
      </c>
      <c r="B26" s="54" t="s">
        <v>540</v>
      </c>
      <c r="C26" s="54" t="s">
        <v>72</v>
      </c>
      <c r="D26" s="54">
        <v>5</v>
      </c>
      <c r="E26" s="211">
        <f t="shared" si="6"/>
        <v>28.45528455284553</v>
      </c>
      <c r="F26" s="55">
        <f t="shared" si="3"/>
        <v>142.28</v>
      </c>
      <c r="G26" s="55">
        <f t="shared" si="4"/>
        <v>32.72</v>
      </c>
      <c r="H26" s="212">
        <f t="shared" si="5"/>
        <v>175</v>
      </c>
      <c r="I26" s="213">
        <v>35</v>
      </c>
    </row>
    <row r="27" spans="1:9" ht="16.5" customHeight="1">
      <c r="A27" s="54">
        <v>13</v>
      </c>
      <c r="B27" s="54" t="s">
        <v>541</v>
      </c>
      <c r="C27" s="54" t="s">
        <v>72</v>
      </c>
      <c r="D27" s="54">
        <v>5</v>
      </c>
      <c r="E27" s="211">
        <f t="shared" si="6"/>
        <v>28.45528455284553</v>
      </c>
      <c r="F27" s="55">
        <f t="shared" si="3"/>
        <v>142.28</v>
      </c>
      <c r="G27" s="55">
        <f t="shared" si="4"/>
        <v>32.72</v>
      </c>
      <c r="H27" s="212">
        <f t="shared" si="5"/>
        <v>175</v>
      </c>
      <c r="I27" s="213">
        <v>35</v>
      </c>
    </row>
    <row r="28" spans="1:9" ht="16.5" customHeight="1">
      <c r="A28" s="54">
        <v>14</v>
      </c>
      <c r="B28" s="54" t="s">
        <v>542</v>
      </c>
      <c r="C28" s="54" t="s">
        <v>72</v>
      </c>
      <c r="D28" s="54">
        <v>5</v>
      </c>
      <c r="E28" s="211">
        <f t="shared" si="6"/>
        <v>22.764227642276424</v>
      </c>
      <c r="F28" s="55">
        <f t="shared" si="3"/>
        <v>113.82</v>
      </c>
      <c r="G28" s="55">
        <f t="shared" si="4"/>
        <v>26.18</v>
      </c>
      <c r="H28" s="212">
        <f t="shared" si="5"/>
        <v>140</v>
      </c>
      <c r="I28" s="213">
        <v>28</v>
      </c>
    </row>
    <row r="29" spans="1:9" ht="16.5" customHeight="1">
      <c r="A29" s="54">
        <v>15</v>
      </c>
      <c r="B29" s="54" t="s">
        <v>543</v>
      </c>
      <c r="C29" s="54" t="s">
        <v>72</v>
      </c>
      <c r="D29" s="54">
        <v>4</v>
      </c>
      <c r="E29" s="211">
        <f t="shared" si="6"/>
        <v>243.90243902439025</v>
      </c>
      <c r="F29" s="55">
        <f t="shared" si="3"/>
        <v>975.61</v>
      </c>
      <c r="G29" s="55">
        <f t="shared" si="4"/>
        <v>224.39</v>
      </c>
      <c r="H29" s="212">
        <f t="shared" si="5"/>
        <v>1200</v>
      </c>
      <c r="I29" s="213">
        <v>300</v>
      </c>
    </row>
    <row r="30" spans="1:9" ht="16.5" customHeight="1">
      <c r="A30" s="54">
        <v>16</v>
      </c>
      <c r="B30" s="54" t="s">
        <v>544</v>
      </c>
      <c r="C30" s="54" t="s">
        <v>72</v>
      </c>
      <c r="D30" s="54">
        <v>4</v>
      </c>
      <c r="E30" s="211">
        <f t="shared" si="6"/>
        <v>13.821138211382115</v>
      </c>
      <c r="F30" s="55">
        <f t="shared" si="3"/>
        <v>55.28</v>
      </c>
      <c r="G30" s="55">
        <f t="shared" si="4"/>
        <v>12.71</v>
      </c>
      <c r="H30" s="212">
        <f t="shared" si="5"/>
        <v>67.99000000000001</v>
      </c>
      <c r="I30" s="213">
        <v>17</v>
      </c>
    </row>
    <row r="31" spans="1:9" ht="16.5" customHeight="1">
      <c r="A31" s="54">
        <v>17</v>
      </c>
      <c r="B31" s="54" t="s">
        <v>545</v>
      </c>
      <c r="C31" s="54" t="s">
        <v>72</v>
      </c>
      <c r="D31" s="54">
        <v>4</v>
      </c>
      <c r="E31" s="211">
        <f t="shared" si="6"/>
        <v>14.634146341463415</v>
      </c>
      <c r="F31" s="55">
        <f t="shared" si="3"/>
        <v>58.54</v>
      </c>
      <c r="G31" s="55">
        <f t="shared" si="4"/>
        <v>13.46</v>
      </c>
      <c r="H31" s="212">
        <f t="shared" si="5"/>
        <v>72</v>
      </c>
      <c r="I31" s="213">
        <v>18</v>
      </c>
    </row>
    <row r="32" spans="1:9" ht="16.5" customHeight="1">
      <c r="A32" s="54">
        <v>18</v>
      </c>
      <c r="B32" s="54" t="s">
        <v>546</v>
      </c>
      <c r="C32" s="54" t="s">
        <v>72</v>
      </c>
      <c r="D32" s="54">
        <v>4</v>
      </c>
      <c r="E32" s="211">
        <f t="shared" si="6"/>
        <v>17.88617886178862</v>
      </c>
      <c r="F32" s="55">
        <f t="shared" si="3"/>
        <v>71.54</v>
      </c>
      <c r="G32" s="55">
        <f t="shared" si="4"/>
        <v>16.45</v>
      </c>
      <c r="H32" s="212">
        <f t="shared" si="5"/>
        <v>87.99000000000001</v>
      </c>
      <c r="I32" s="213">
        <v>22</v>
      </c>
    </row>
    <row r="33" spans="1:9" ht="16.5" customHeight="1">
      <c r="A33" s="54">
        <v>19</v>
      </c>
      <c r="B33" s="54" t="s">
        <v>547</v>
      </c>
      <c r="C33" s="54" t="s">
        <v>72</v>
      </c>
      <c r="D33" s="54">
        <v>4</v>
      </c>
      <c r="E33" s="211">
        <f t="shared" si="6"/>
        <v>36.58536585365854</v>
      </c>
      <c r="F33" s="55">
        <f t="shared" si="3"/>
        <v>146.34</v>
      </c>
      <c r="G33" s="55">
        <f t="shared" si="4"/>
        <v>33.66</v>
      </c>
      <c r="H33" s="212">
        <f t="shared" si="5"/>
        <v>180</v>
      </c>
      <c r="I33" s="213">
        <v>45</v>
      </c>
    </row>
    <row r="34" spans="1:9" ht="16.5" customHeight="1">
      <c r="A34" s="54">
        <v>20</v>
      </c>
      <c r="B34" s="54" t="s">
        <v>548</v>
      </c>
      <c r="C34" s="54" t="s">
        <v>72</v>
      </c>
      <c r="D34" s="54">
        <v>4</v>
      </c>
      <c r="E34" s="211">
        <f t="shared" si="6"/>
        <v>13.821138211382115</v>
      </c>
      <c r="F34" s="55">
        <f t="shared" si="3"/>
        <v>55.28</v>
      </c>
      <c r="G34" s="55">
        <f t="shared" si="4"/>
        <v>12.71</v>
      </c>
      <c r="H34" s="212">
        <f t="shared" si="5"/>
        <v>67.99000000000001</v>
      </c>
      <c r="I34" s="213">
        <v>17</v>
      </c>
    </row>
    <row r="35" spans="1:9" ht="16.5" customHeight="1">
      <c r="A35" s="54">
        <v>21</v>
      </c>
      <c r="B35" s="54" t="s">
        <v>549</v>
      </c>
      <c r="C35" s="54" t="s">
        <v>72</v>
      </c>
      <c r="D35" s="54">
        <v>4</v>
      </c>
      <c r="E35" s="211">
        <f t="shared" si="6"/>
        <v>13.008130081300813</v>
      </c>
      <c r="F35" s="55">
        <f t="shared" si="3"/>
        <v>52.03</v>
      </c>
      <c r="G35" s="55">
        <f t="shared" si="4"/>
        <v>11.97</v>
      </c>
      <c r="H35" s="212">
        <f t="shared" si="5"/>
        <v>64</v>
      </c>
      <c r="I35" s="213">
        <v>16</v>
      </c>
    </row>
    <row r="36" spans="1:9" ht="16.5" customHeight="1">
      <c r="A36" s="54">
        <v>22</v>
      </c>
      <c r="B36" s="54" t="s">
        <v>550</v>
      </c>
      <c r="C36" s="54" t="s">
        <v>72</v>
      </c>
      <c r="D36" s="54">
        <v>10</v>
      </c>
      <c r="E36" s="211">
        <f t="shared" si="6"/>
        <v>9.75609756097561</v>
      </c>
      <c r="F36" s="55">
        <f t="shared" si="3"/>
        <v>97.56</v>
      </c>
      <c r="G36" s="55">
        <f t="shared" si="4"/>
        <v>22.44</v>
      </c>
      <c r="H36" s="212">
        <f t="shared" si="5"/>
        <v>120</v>
      </c>
      <c r="I36" s="213">
        <v>12</v>
      </c>
    </row>
    <row r="37" spans="1:9" ht="16.5" customHeight="1">
      <c r="A37" s="54">
        <v>23</v>
      </c>
      <c r="B37" s="54" t="s">
        <v>552</v>
      </c>
      <c r="C37" s="54" t="s">
        <v>72</v>
      </c>
      <c r="D37" s="54">
        <v>2</v>
      </c>
      <c r="E37" s="211">
        <f t="shared" si="6"/>
        <v>6.504065040650406</v>
      </c>
      <c r="F37" s="55">
        <f t="shared" si="3"/>
        <v>13.01</v>
      </c>
      <c r="G37" s="55">
        <f t="shared" si="4"/>
        <v>2.99</v>
      </c>
      <c r="H37" s="212">
        <f t="shared" si="5"/>
        <v>16</v>
      </c>
      <c r="I37" s="213">
        <v>8</v>
      </c>
    </row>
    <row r="38" spans="1:9" ht="16.5" customHeight="1">
      <c r="A38" s="54">
        <v>24</v>
      </c>
      <c r="B38" s="26" t="s">
        <v>551</v>
      </c>
      <c r="C38" s="54" t="s">
        <v>72</v>
      </c>
      <c r="D38" s="54">
        <v>2</v>
      </c>
      <c r="E38" s="211">
        <f t="shared" si="6"/>
        <v>9.34959349593496</v>
      </c>
      <c r="F38" s="55">
        <f t="shared" si="3"/>
        <v>18.7</v>
      </c>
      <c r="G38" s="55">
        <f t="shared" si="4"/>
        <v>4.3</v>
      </c>
      <c r="H38" s="212">
        <f t="shared" si="5"/>
        <v>23</v>
      </c>
      <c r="I38" s="213">
        <v>11.5</v>
      </c>
    </row>
    <row r="39" spans="1:8" ht="16.5" customHeight="1">
      <c r="A39" s="99"/>
      <c r="B39" s="37" t="s">
        <v>27</v>
      </c>
      <c r="C39" s="54"/>
      <c r="D39" s="54"/>
      <c r="E39" s="54"/>
      <c r="F39" s="55">
        <f>SUM(F15:F38)</f>
        <v>4418.250000000001</v>
      </c>
      <c r="G39" s="55">
        <f>SUM(G15:G38)</f>
        <v>1016.1600000000001</v>
      </c>
      <c r="H39" s="55">
        <f>SUM(H15:H38)</f>
        <v>5434.41</v>
      </c>
    </row>
    <row r="40" spans="3:8" ht="12.75">
      <c r="C40" s="26"/>
      <c r="D40" s="26"/>
      <c r="E40" s="26"/>
      <c r="F40" s="98"/>
      <c r="G40" s="98"/>
      <c r="H40" s="98"/>
    </row>
    <row r="41" spans="1:8" ht="26.25" customHeight="1">
      <c r="A41" s="95" t="s">
        <v>167</v>
      </c>
      <c r="B41" s="96"/>
      <c r="C41" s="97"/>
      <c r="D41" s="97"/>
      <c r="E41" s="97"/>
      <c r="F41" s="98"/>
      <c r="G41" s="98"/>
      <c r="H41" s="98"/>
    </row>
    <row r="42" spans="1:8" ht="25.5">
      <c r="A42" s="53" t="s">
        <v>28</v>
      </c>
      <c r="B42" s="53" t="s">
        <v>166</v>
      </c>
      <c r="C42" s="53" t="s">
        <v>272</v>
      </c>
      <c r="D42" s="27" t="s">
        <v>31</v>
      </c>
      <c r="E42" s="53" t="s">
        <v>65</v>
      </c>
      <c r="F42" s="45" t="s">
        <v>25</v>
      </c>
      <c r="G42" s="45" t="s">
        <v>26</v>
      </c>
      <c r="H42" s="45" t="s">
        <v>32</v>
      </c>
    </row>
    <row r="43" spans="1:8" ht="18.75" customHeight="1">
      <c r="A43" s="54"/>
      <c r="B43" s="54"/>
      <c r="C43" s="54"/>
      <c r="D43" s="54"/>
      <c r="E43" s="54"/>
      <c r="F43" s="55">
        <f>ROUND(D43*E43,2)</f>
        <v>0</v>
      </c>
      <c r="G43" s="55">
        <f>ROUND(F43*0.23,2)</f>
        <v>0</v>
      </c>
      <c r="H43" s="55">
        <f>F43+G43</f>
        <v>0</v>
      </c>
    </row>
    <row r="44" spans="1:8" ht="18.75" customHeight="1">
      <c r="A44" s="54"/>
      <c r="B44" s="54"/>
      <c r="C44" s="54"/>
      <c r="D44" s="54"/>
      <c r="E44" s="54"/>
      <c r="F44" s="55">
        <f>ROUND(D44*E44,2)</f>
        <v>0</v>
      </c>
      <c r="G44" s="55">
        <f>ROUND(F44*0.23,2)</f>
        <v>0</v>
      </c>
      <c r="H44" s="55">
        <f>F44+G44</f>
        <v>0</v>
      </c>
    </row>
    <row r="45" spans="1:8" ht="18.75" customHeight="1">
      <c r="A45" s="54"/>
      <c r="B45" s="54"/>
      <c r="C45" s="54"/>
      <c r="D45" s="54"/>
      <c r="E45" s="54"/>
      <c r="F45" s="55">
        <f>ROUND(D45*E45,2)</f>
        <v>0</v>
      </c>
      <c r="G45" s="55">
        <f>ROUND(F45*0.23,2)</f>
        <v>0</v>
      </c>
      <c r="H45" s="55">
        <f>F45+G45</f>
        <v>0</v>
      </c>
    </row>
    <row r="46" spans="1:8" ht="18.75" customHeight="1">
      <c r="A46" s="54"/>
      <c r="B46" s="54"/>
      <c r="C46" s="54"/>
      <c r="D46" s="54"/>
      <c r="E46" s="54"/>
      <c r="F46" s="55">
        <f>ROUND(D46*E46,2)</f>
        <v>0</v>
      </c>
      <c r="G46" s="55">
        <f>ROUND(F46*0.23,2)</f>
        <v>0</v>
      </c>
      <c r="H46" s="55">
        <f>F46+G46</f>
        <v>0</v>
      </c>
    </row>
    <row r="47" spans="1:8" ht="18.75" customHeight="1">
      <c r="A47" s="99"/>
      <c r="B47" s="37" t="s">
        <v>27</v>
      </c>
      <c r="C47" s="54"/>
      <c r="D47" s="54"/>
      <c r="E47" s="54"/>
      <c r="F47" s="55">
        <f>SUM(F43:F46)</f>
        <v>0</v>
      </c>
      <c r="G47" s="55">
        <f>SUM(G43:G46)</f>
        <v>0</v>
      </c>
      <c r="H47" s="55">
        <f>SUM(H43:H46)</f>
        <v>0</v>
      </c>
    </row>
    <row r="48" spans="3:8" ht="12.75">
      <c r="C48" s="26"/>
      <c r="D48" s="26"/>
      <c r="E48" s="26"/>
      <c r="F48" s="98"/>
      <c r="G48" s="98"/>
      <c r="H48" s="98"/>
    </row>
    <row r="49" spans="3:8" ht="12.75">
      <c r="C49" s="26"/>
      <c r="D49" s="26"/>
      <c r="E49" s="26"/>
      <c r="F49" s="98"/>
      <c r="G49" s="98"/>
      <c r="H49" s="98"/>
    </row>
    <row r="50" spans="1:8" ht="18.75" customHeight="1">
      <c r="A50" s="298"/>
      <c r="B50" s="298"/>
      <c r="C50" s="298"/>
      <c r="D50" s="298"/>
      <c r="E50" s="298"/>
      <c r="F50" s="116" t="s">
        <v>27</v>
      </c>
      <c r="G50" s="116" t="s">
        <v>26</v>
      </c>
      <c r="H50" s="116" t="s">
        <v>32</v>
      </c>
    </row>
    <row r="51" spans="1:8" ht="26.25" customHeight="1">
      <c r="A51" s="299" t="s">
        <v>168</v>
      </c>
      <c r="B51" s="299"/>
      <c r="C51" s="299"/>
      <c r="D51" s="299"/>
      <c r="E51" s="299"/>
      <c r="F51" s="55">
        <f>F11</f>
        <v>0</v>
      </c>
      <c r="G51" s="55">
        <f>G11</f>
        <v>0</v>
      </c>
      <c r="H51" s="55">
        <f>H11</f>
        <v>0</v>
      </c>
    </row>
    <row r="52" spans="1:8" ht="26.25" customHeight="1">
      <c r="A52" s="299" t="s">
        <v>169</v>
      </c>
      <c r="B52" s="299"/>
      <c r="C52" s="299"/>
      <c r="D52" s="299"/>
      <c r="E52" s="299"/>
      <c r="F52" s="55">
        <f>F39</f>
        <v>4418.250000000001</v>
      </c>
      <c r="G52" s="55">
        <f>G39</f>
        <v>1016.1600000000001</v>
      </c>
      <c r="H52" s="55">
        <f>H39</f>
        <v>5434.41</v>
      </c>
    </row>
    <row r="53" spans="1:8" ht="26.25" customHeight="1">
      <c r="A53" s="299" t="s">
        <v>170</v>
      </c>
      <c r="B53" s="299"/>
      <c r="C53" s="299"/>
      <c r="D53" s="299"/>
      <c r="E53" s="299"/>
      <c r="F53" s="55">
        <f>F47</f>
        <v>0</v>
      </c>
      <c r="G53" s="55">
        <f>G47</f>
        <v>0</v>
      </c>
      <c r="H53" s="55">
        <f>H47</f>
        <v>0</v>
      </c>
    </row>
    <row r="54" spans="1:8" ht="26.25" customHeight="1">
      <c r="A54" s="295" t="s">
        <v>154</v>
      </c>
      <c r="B54" s="295"/>
      <c r="C54" s="295"/>
      <c r="D54" s="295"/>
      <c r="E54" s="295"/>
      <c r="F54" s="55">
        <f>SUM(F51:F53)</f>
        <v>4418.250000000001</v>
      </c>
      <c r="G54" s="55">
        <f>SUM(G51:G53)</f>
        <v>1016.1600000000001</v>
      </c>
      <c r="H54" s="55">
        <f>SUM(H51:H53)</f>
        <v>5434.41</v>
      </c>
    </row>
  </sheetData>
  <sheetProtection/>
  <mergeCells count="6">
    <mergeCell ref="A54:E54"/>
    <mergeCell ref="A1:E1"/>
    <mergeCell ref="A50:E50"/>
    <mergeCell ref="A51:E51"/>
    <mergeCell ref="A52:E52"/>
    <mergeCell ref="A53:E53"/>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landscape" paperSize="9" scale="9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4">
      <selection activeCell="H38" sqref="H38"/>
    </sheetView>
  </sheetViews>
  <sheetFormatPr defaultColWidth="9.00390625" defaultRowHeight="12.75"/>
  <cols>
    <col min="1" max="1" width="6.25390625" style="1" customWidth="1"/>
    <col min="2" max="2" width="29.875" style="1" customWidth="1"/>
    <col min="3" max="3" width="15.625" style="25" customWidth="1"/>
    <col min="4" max="4" width="12.375" style="25" customWidth="1"/>
    <col min="5" max="5" width="17.625" style="25" customWidth="1"/>
    <col min="6" max="16384" width="9.125" style="1" customWidth="1"/>
  </cols>
  <sheetData>
    <row r="1" ht="15.75">
      <c r="A1" s="2" t="s">
        <v>171</v>
      </c>
    </row>
    <row r="2" ht="15.75" customHeight="1"/>
    <row r="3" spans="1:5" ht="30">
      <c r="A3" s="206" t="s">
        <v>28</v>
      </c>
      <c r="B3" s="206" t="s">
        <v>172</v>
      </c>
      <c r="C3" s="207" t="s">
        <v>25</v>
      </c>
      <c r="D3" s="207" t="s">
        <v>26</v>
      </c>
      <c r="E3" s="208" t="s">
        <v>32</v>
      </c>
    </row>
    <row r="4" spans="1:5" ht="32.25" customHeight="1">
      <c r="A4" s="88">
        <v>1</v>
      </c>
      <c r="B4" s="89" t="s">
        <v>240</v>
      </c>
      <c r="C4" s="41"/>
      <c r="D4" s="55">
        <f>ROUND(C4*0.23,2)</f>
        <v>0</v>
      </c>
      <c r="E4" s="55">
        <f>SUM(C4:D4)</f>
        <v>0</v>
      </c>
    </row>
    <row r="5" spans="1:5" ht="28.5" customHeight="1">
      <c r="A5" s="88">
        <v>2</v>
      </c>
      <c r="B5" s="90" t="s">
        <v>173</v>
      </c>
      <c r="C5" s="41"/>
      <c r="D5" s="55">
        <f>ROUND(C5*0.23,2)</f>
        <v>0</v>
      </c>
      <c r="E5" s="55">
        <f>SUM(C5:D5)</f>
        <v>0</v>
      </c>
    </row>
    <row r="6" spans="1:5" ht="36" customHeight="1">
      <c r="A6" s="88">
        <v>3</v>
      </c>
      <c r="B6" s="90" t="s">
        <v>56</v>
      </c>
      <c r="C6" s="41"/>
      <c r="D6" s="55">
        <f>ROUND(C6*0.23,2)</f>
        <v>0</v>
      </c>
      <c r="E6" s="55">
        <f>SUM(C6:D6)</f>
        <v>0</v>
      </c>
    </row>
    <row r="7" spans="1:5" ht="44.25" customHeight="1">
      <c r="A7" s="88">
        <v>4</v>
      </c>
      <c r="B7" s="90" t="s">
        <v>174</v>
      </c>
      <c r="C7" s="41"/>
      <c r="D7" s="55">
        <f>ROUND(C7*0.23,2)</f>
        <v>0</v>
      </c>
      <c r="E7" s="55">
        <f>SUM(C7:D7)</f>
        <v>0</v>
      </c>
    </row>
    <row r="8" spans="1:5" ht="19.5" customHeight="1">
      <c r="A8" s="88">
        <v>5</v>
      </c>
      <c r="B8" s="90" t="s">
        <v>175</v>
      </c>
      <c r="C8" s="41"/>
      <c r="D8" s="55">
        <f>ROUND(C8*0.23,2)</f>
        <v>0</v>
      </c>
      <c r="E8" s="55">
        <f>SUM(C8:D8)</f>
        <v>0</v>
      </c>
    </row>
    <row r="9" spans="1:5" ht="19.5" customHeight="1">
      <c r="A9" s="88"/>
      <c r="B9" s="90"/>
      <c r="C9" s="41"/>
      <c r="D9" s="41"/>
      <c r="E9" s="41"/>
    </row>
    <row r="10" spans="1:5" ht="19.5" customHeight="1">
      <c r="A10" s="88"/>
      <c r="B10" s="90"/>
      <c r="C10" s="41"/>
      <c r="D10" s="41"/>
      <c r="E10" s="41"/>
    </row>
    <row r="11" spans="1:5" ht="24" customHeight="1">
      <c r="A11" s="42"/>
      <c r="B11" s="91" t="s">
        <v>27</v>
      </c>
      <c r="C11" s="41">
        <f>SUM(C4:C10)</f>
        <v>0</v>
      </c>
      <c r="D11" s="41">
        <f>SUM(D4:D10)</f>
        <v>0</v>
      </c>
      <c r="E11" s="41">
        <f>SUM(E4:E10)</f>
        <v>0</v>
      </c>
    </row>
    <row r="12" spans="1:5" ht="52.5" customHeight="1">
      <c r="A12" s="300" t="s">
        <v>474</v>
      </c>
      <c r="B12" s="300"/>
      <c r="C12" s="300"/>
      <c r="D12" s="300"/>
      <c r="E12" s="300"/>
    </row>
    <row r="13" ht="12.75" hidden="1">
      <c r="A13" s="92"/>
    </row>
    <row r="16" ht="15.75">
      <c r="A16" s="2" t="s">
        <v>217</v>
      </c>
    </row>
    <row r="17" ht="15.75">
      <c r="A17" s="2"/>
    </row>
    <row r="18" spans="1:5" ht="30">
      <c r="A18" s="206" t="s">
        <v>28</v>
      </c>
      <c r="B18" s="206" t="s">
        <v>172</v>
      </c>
      <c r="C18" s="207" t="s">
        <v>25</v>
      </c>
      <c r="D18" s="207" t="s">
        <v>26</v>
      </c>
      <c r="E18" s="208" t="s">
        <v>32</v>
      </c>
    </row>
    <row r="19" spans="1:5" ht="20.25" customHeight="1">
      <c r="A19" s="88">
        <v>1</v>
      </c>
      <c r="B19" s="89" t="s">
        <v>218</v>
      </c>
      <c r="C19" s="41">
        <v>1500</v>
      </c>
      <c r="D19" s="55">
        <f>ROUND(C19*0.23,2)</f>
        <v>345</v>
      </c>
      <c r="E19" s="55">
        <f>SUM(C19:D19)</f>
        <v>1845</v>
      </c>
    </row>
    <row r="20" spans="1:5" ht="20.25" customHeight="1">
      <c r="A20" s="88">
        <v>2</v>
      </c>
      <c r="B20" s="90" t="s">
        <v>219</v>
      </c>
      <c r="C20" s="41">
        <v>0</v>
      </c>
      <c r="D20" s="55">
        <f>ROUND(C20*0.23,2)</f>
        <v>0</v>
      </c>
      <c r="E20" s="55">
        <f>SUM(C20:D20)</f>
        <v>0</v>
      </c>
    </row>
    <row r="21" spans="1:5" ht="30.75" customHeight="1">
      <c r="A21" s="88">
        <v>3</v>
      </c>
      <c r="B21" s="90" t="s">
        <v>220</v>
      </c>
      <c r="C21" s="41">
        <v>0</v>
      </c>
      <c r="D21" s="55">
        <f>ROUND(C21*0.23,2)</f>
        <v>0</v>
      </c>
      <c r="E21" s="55">
        <f>SUM(C21:D21)</f>
        <v>0</v>
      </c>
    </row>
    <row r="22" spans="1:5" ht="30" customHeight="1">
      <c r="A22" s="88">
        <v>4</v>
      </c>
      <c r="B22" s="90" t="s">
        <v>221</v>
      </c>
      <c r="C22" s="41">
        <v>0</v>
      </c>
      <c r="D22" s="55">
        <f>ROUND(C22*0.23,2)</f>
        <v>0</v>
      </c>
      <c r="E22" s="55">
        <f>SUM(C22:D22)</f>
        <v>0</v>
      </c>
    </row>
    <row r="23" spans="1:5" ht="19.5" customHeight="1">
      <c r="A23" s="88">
        <v>5</v>
      </c>
      <c r="B23" s="90" t="s">
        <v>183</v>
      </c>
      <c r="C23" s="41"/>
      <c r="D23" s="55">
        <f>ROUND(C23*0.23,2)</f>
        <v>0</v>
      </c>
      <c r="E23" s="55">
        <f>SUM(C23:D23)</f>
        <v>0</v>
      </c>
    </row>
    <row r="24" spans="1:5" ht="18" customHeight="1">
      <c r="A24" s="88"/>
      <c r="B24" s="90"/>
      <c r="C24" s="41"/>
      <c r="D24" s="41"/>
      <c r="E24" s="41"/>
    </row>
    <row r="25" spans="1:5" ht="17.25" customHeight="1">
      <c r="A25" s="42"/>
      <c r="B25" s="91" t="s">
        <v>27</v>
      </c>
      <c r="C25" s="41">
        <f>SUM(C19:C24)</f>
        <v>1500</v>
      </c>
      <c r="D25" s="41">
        <f>SUM(D19:D24)</f>
        <v>345</v>
      </c>
      <c r="E25" s="41">
        <f>SUM(E19:E24)</f>
        <v>1845</v>
      </c>
    </row>
    <row r="26" spans="1:5" ht="33.75" customHeight="1">
      <c r="A26" s="300" t="s">
        <v>475</v>
      </c>
      <c r="B26" s="300"/>
      <c r="C26" s="300"/>
      <c r="D26" s="300"/>
      <c r="E26" s="300"/>
    </row>
  </sheetData>
  <sheetProtection/>
  <mergeCells count="2">
    <mergeCell ref="A12:E12"/>
    <mergeCell ref="A26:E26"/>
  </mergeCells>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3"/>
  <sheetViews>
    <sheetView showGridLines="0" showZeros="0" workbookViewId="0" topLeftCell="A1">
      <selection activeCell="C9" sqref="C9"/>
    </sheetView>
  </sheetViews>
  <sheetFormatPr defaultColWidth="9.00390625" defaultRowHeight="12.75"/>
  <cols>
    <col min="1" max="1" width="5.75390625" style="1" customWidth="1"/>
    <col min="2" max="2" width="35.75390625" style="1" customWidth="1"/>
    <col min="3" max="5" width="13.25390625" style="25" customWidth="1"/>
    <col min="6" max="11" width="11.375" style="62" customWidth="1"/>
    <col min="12" max="16384" width="9.125" style="1" customWidth="1"/>
  </cols>
  <sheetData>
    <row r="1" ht="15.75">
      <c r="A1" s="2" t="s">
        <v>176</v>
      </c>
    </row>
    <row r="3" spans="1:11" ht="32.25" customHeight="1">
      <c r="A3" s="304" t="s">
        <v>28</v>
      </c>
      <c r="B3" s="304" t="s">
        <v>29</v>
      </c>
      <c r="C3" s="305" t="s">
        <v>25</v>
      </c>
      <c r="D3" s="305" t="s">
        <v>26</v>
      </c>
      <c r="E3" s="306" t="s">
        <v>32</v>
      </c>
      <c r="F3" s="301" t="s">
        <v>476</v>
      </c>
      <c r="G3" s="301"/>
      <c r="H3" s="301"/>
      <c r="I3" s="301"/>
      <c r="J3" s="301"/>
      <c r="K3" s="301"/>
    </row>
    <row r="4" spans="1:11" ht="29.25" customHeight="1">
      <c r="A4" s="304"/>
      <c r="B4" s="304"/>
      <c r="C4" s="305"/>
      <c r="D4" s="305"/>
      <c r="E4" s="306"/>
      <c r="F4" s="200" t="s">
        <v>477</v>
      </c>
      <c r="G4" s="200" t="s">
        <v>478</v>
      </c>
      <c r="H4" s="200" t="s">
        <v>479</v>
      </c>
      <c r="I4" s="200" t="s">
        <v>480</v>
      </c>
      <c r="J4" s="200" t="s">
        <v>481</v>
      </c>
      <c r="K4" s="200" t="s">
        <v>482</v>
      </c>
    </row>
    <row r="5" spans="1:11" ht="33" customHeight="1">
      <c r="A5" s="88">
        <v>1</v>
      </c>
      <c r="B5" s="40" t="s">
        <v>483</v>
      </c>
      <c r="C5" s="41">
        <f>'4.2.3. ΑΝΑΛ.ΠΡΟΫΠ. '!H212</f>
        <v>294081.7069</v>
      </c>
      <c r="D5" s="41">
        <f>'4.2.3. ΑΝΑΛ.ΠΡΟΫΠ. '!I212</f>
        <v>84128.342587</v>
      </c>
      <c r="E5" s="41">
        <f>C5+D5</f>
        <v>378210.049487</v>
      </c>
      <c r="F5" s="114">
        <v>0.15</v>
      </c>
      <c r="G5" s="114">
        <v>0.15</v>
      </c>
      <c r="H5" s="114">
        <v>0.2</v>
      </c>
      <c r="I5" s="114">
        <v>0.2</v>
      </c>
      <c r="J5" s="114">
        <v>0.2</v>
      </c>
      <c r="K5" s="114">
        <v>0.1</v>
      </c>
    </row>
    <row r="6" spans="1:11" ht="33" customHeight="1">
      <c r="A6" s="32">
        <v>2</v>
      </c>
      <c r="B6" s="40" t="s">
        <v>178</v>
      </c>
      <c r="C6" s="29">
        <f>'4.2.5 ΜΕΛΕΤΕΣ-4.2.6 ΠΡΟΒΟΛΗ'!C11</f>
        <v>0</v>
      </c>
      <c r="D6" s="29">
        <f>'4.2.5 ΜΕΛΕΤΕΣ-4.2.6 ΠΡΟΒΟΛΗ'!D11</f>
        <v>0</v>
      </c>
      <c r="E6" s="41">
        <f>C6+D6</f>
        <v>0</v>
      </c>
      <c r="F6" s="114"/>
      <c r="G6" s="114"/>
      <c r="H6" s="114"/>
      <c r="I6" s="114"/>
      <c r="J6" s="114"/>
      <c r="K6" s="114"/>
    </row>
    <row r="7" spans="1:11" ht="33" customHeight="1">
      <c r="A7" s="32">
        <v>3</v>
      </c>
      <c r="B7" s="31" t="s">
        <v>177</v>
      </c>
      <c r="C7" s="29">
        <f>'4.2.4 ΜΗΧ.-ΛΟΙΠ.'!F54</f>
        <v>4418.250000000001</v>
      </c>
      <c r="D7" s="29">
        <f>'4.2.4 ΜΗΧ.-ΛΟΙΠ.'!G54</f>
        <v>1016.1600000000001</v>
      </c>
      <c r="E7" s="41">
        <f>C7+D7</f>
        <v>5434.410000000001</v>
      </c>
      <c r="F7" s="114">
        <v>0.15</v>
      </c>
      <c r="G7" s="114">
        <v>0.15</v>
      </c>
      <c r="H7" s="114">
        <v>0.2</v>
      </c>
      <c r="I7" s="114">
        <v>0.2</v>
      </c>
      <c r="J7" s="114">
        <v>0.2</v>
      </c>
      <c r="K7" s="114">
        <v>0.1</v>
      </c>
    </row>
    <row r="8" spans="1:11" ht="33" customHeight="1">
      <c r="A8" s="88">
        <v>4</v>
      </c>
      <c r="B8" s="40" t="s">
        <v>486</v>
      </c>
      <c r="C8" s="41">
        <f>'4.2.5 ΜΕΛΕΤΕΣ-4.2.6 ΠΡΟΒΟΛΗ'!C25</f>
        <v>1500</v>
      </c>
      <c r="D8" s="41">
        <f>'4.2.5 ΜΕΛΕΤΕΣ-4.2.6 ΠΡΟΒΟΛΗ'!D25</f>
        <v>345</v>
      </c>
      <c r="E8" s="41">
        <f>C8+D8</f>
        <v>1845</v>
      </c>
      <c r="F8" s="114">
        <v>0.3</v>
      </c>
      <c r="G8" s="114">
        <v>0.3</v>
      </c>
      <c r="H8" s="114">
        <v>0.1</v>
      </c>
      <c r="I8" s="114">
        <v>0.1</v>
      </c>
      <c r="J8" s="114">
        <v>0.1</v>
      </c>
      <c r="K8" s="114">
        <v>0.1</v>
      </c>
    </row>
    <row r="9" spans="1:11" ht="39.75" customHeight="1">
      <c r="A9" s="302" t="s">
        <v>484</v>
      </c>
      <c r="B9" s="303"/>
      <c r="C9" s="201">
        <f>SUM(C5:C8)</f>
        <v>299999.9569</v>
      </c>
      <c r="D9" s="201">
        <f aca="true" t="shared" si="0" ref="D9:K9">SUM(D5:D8)</f>
        <v>85489.50258700001</v>
      </c>
      <c r="E9" s="201">
        <f t="shared" si="0"/>
        <v>385489.45948699996</v>
      </c>
      <c r="F9" s="201">
        <f t="shared" si="0"/>
        <v>0.6</v>
      </c>
      <c r="G9" s="201">
        <f t="shared" si="0"/>
        <v>0.6</v>
      </c>
      <c r="H9" s="201">
        <f t="shared" si="0"/>
        <v>0.5</v>
      </c>
      <c r="I9" s="201">
        <f t="shared" si="0"/>
        <v>0.5</v>
      </c>
      <c r="J9" s="201">
        <f t="shared" si="0"/>
        <v>0.5</v>
      </c>
      <c r="K9" s="201">
        <f t="shared" si="0"/>
        <v>0.30000000000000004</v>
      </c>
    </row>
    <row r="10" ht="26.25" customHeight="1">
      <c r="A10" s="1" t="s">
        <v>485</v>
      </c>
    </row>
    <row r="13" ht="12.75">
      <c r="A13" s="115"/>
    </row>
  </sheetData>
  <sheetProtection/>
  <mergeCells count="7">
    <mergeCell ref="F3:K3"/>
    <mergeCell ref="A9:B9"/>
    <mergeCell ref="A3:A4"/>
    <mergeCell ref="B3:B4"/>
    <mergeCell ref="C3:C4"/>
    <mergeCell ref="D3:D4"/>
    <mergeCell ref="E3:E4"/>
  </mergeCells>
  <printOptions horizontalCentered="1"/>
  <pageMargins left="0.984251968503937" right="0.5905511811023623" top="0.984251968503937" bottom="0.984251968503937" header="0.5118110236220472" footer="0.5118110236220472"/>
  <pageSetup firstPageNumber="1" useFirstPageNumber="1" fitToHeight="100" fitToWidth="1" horizontalDpi="600" verticalDpi="600" orientation="landscape" paperSize="9" scale="87"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15"/>
  <sheetViews>
    <sheetView showGridLines="0" showZeros="0" workbookViewId="0" topLeftCell="A1">
      <selection activeCell="C15" sqref="C15"/>
    </sheetView>
  </sheetViews>
  <sheetFormatPr defaultColWidth="9.00390625" defaultRowHeight="12.75"/>
  <cols>
    <col min="1" max="1" width="45.25390625" style="77" customWidth="1"/>
    <col min="2" max="3" width="17.75390625" style="76" customWidth="1"/>
    <col min="4" max="16384" width="9.125" style="77" customWidth="1"/>
  </cols>
  <sheetData>
    <row r="1" ht="15.75">
      <c r="A1" s="2" t="s">
        <v>473</v>
      </c>
    </row>
    <row r="3" spans="1:3" ht="21" customHeight="1">
      <c r="A3" s="205" t="s">
        <v>259</v>
      </c>
      <c r="B3" s="205" t="s">
        <v>180</v>
      </c>
      <c r="C3" s="202"/>
    </row>
    <row r="4" spans="1:3" ht="27" customHeight="1">
      <c r="A4" s="78" t="s">
        <v>149</v>
      </c>
      <c r="B4" s="214">
        <f>'4.3 ΣΥΝ.ΑΝ.ΚΟΣΤ.-ΧΡΟΝΟΔ. '!C9</f>
        <v>299999.9569</v>
      </c>
      <c r="C4" s="203"/>
    </row>
    <row r="5" spans="1:3" ht="27" customHeight="1">
      <c r="A5" s="79" t="s">
        <v>241</v>
      </c>
      <c r="B5" s="214">
        <f>B4*0.5</f>
        <v>149999.97845</v>
      </c>
      <c r="C5" s="204"/>
    </row>
    <row r="6" spans="1:3" ht="27" customHeight="1">
      <c r="A6" s="78" t="s">
        <v>242</v>
      </c>
      <c r="B6" s="214">
        <f>B4-B5</f>
        <v>149999.97845</v>
      </c>
      <c r="C6" s="203"/>
    </row>
    <row r="9" spans="1:3" ht="26.25" customHeight="1">
      <c r="A9" s="206" t="s">
        <v>243</v>
      </c>
      <c r="B9" s="206" t="s">
        <v>179</v>
      </c>
      <c r="C9" s="206" t="s">
        <v>180</v>
      </c>
    </row>
    <row r="10" spans="1:3" ht="27" customHeight="1">
      <c r="A10" s="81" t="s">
        <v>181</v>
      </c>
      <c r="B10" s="82">
        <v>1</v>
      </c>
      <c r="C10" s="83">
        <v>150000</v>
      </c>
    </row>
    <row r="11" spans="1:3" ht="27" customHeight="1">
      <c r="A11" s="81" t="s">
        <v>244</v>
      </c>
      <c r="B11" s="82"/>
      <c r="C11" s="83"/>
    </row>
    <row r="12" spans="1:3" ht="27" customHeight="1">
      <c r="A12" s="81" t="s">
        <v>182</v>
      </c>
      <c r="B12" s="82"/>
      <c r="C12" s="83"/>
    </row>
    <row r="13" spans="1:3" ht="74.25" customHeight="1">
      <c r="A13" s="84" t="s">
        <v>245</v>
      </c>
      <c r="B13" s="82"/>
      <c r="C13" s="83"/>
    </row>
    <row r="14" spans="1:3" ht="27.75" customHeight="1">
      <c r="A14" s="81" t="s">
        <v>487</v>
      </c>
      <c r="B14" s="82"/>
      <c r="C14" s="83"/>
    </row>
    <row r="15" spans="1:3" ht="17.25" customHeight="1">
      <c r="A15" s="85" t="s">
        <v>246</v>
      </c>
      <c r="B15" s="86">
        <f>SUM(B10:B14)</f>
        <v>1</v>
      </c>
      <c r="C15" s="87">
        <f>SUM(C10:C14)</f>
        <v>150000</v>
      </c>
    </row>
  </sheetData>
  <sheetProtection/>
  <printOptions horizontalCentered="1"/>
  <pageMargins left="0.984251968503937" right="0.5905511811023623" top="0.984251968503937" bottom="0.984251968503937" header="0.5118110236220472" footer="0.5118110236220472"/>
  <pageSetup firstPageNumber="1" useFirstPageNumber="1" fitToHeight="100" fitToWidth="1" horizontalDpi="300" verticalDpi="300" orientation="portrait" paperSize="9" r:id="rId1"/>
  <headerFooter alignWithMargins="0">
    <oddHeader>&amp;C&amp;"-,Έντονη γραφή"&amp;9&amp;UΟ.Τ.Δ. ΑΝΕΘ Α.Ε. – ΤΟΠΙΚΟ ΠΡΟΓΡΑΜΜΑ ΠΡΟΣΕΓΓΙΣΗΣ LEADER – ΦΑΚΕΛΟΣ ΥΠΟΨΗΦΙΟΤΗΤΑΣ L311_L312_L313</oddHeader>
    <oddFooter>&amp;C&amp;"-,Έντονη γραφή"&amp;9Πλούτωνος 27 /546 55 Θεσσαλονίκη /Τηλ.2310 801070/ Φαξ 2310 403593 /www.aneth.gr  /aneth@aneth.gr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Ανδρέας Ιατρίδης</dc:creator>
  <cp:keywords/>
  <dc:description/>
  <cp:lastModifiedBy>user</cp:lastModifiedBy>
  <cp:lastPrinted>2011-03-10T07:00:17Z</cp:lastPrinted>
  <dcterms:created xsi:type="dcterms:W3CDTF">2000-03-10T08:33:26Z</dcterms:created>
  <dcterms:modified xsi:type="dcterms:W3CDTF">2011-03-10T08:28:00Z</dcterms:modified>
  <cp:category/>
  <cp:version/>
  <cp:contentType/>
  <cp:contentStatus/>
</cp:coreProperties>
</file>